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140" yWindow="0" windowWidth="22100" windowHeight="16960" tabRatio="806"/>
  </bookViews>
  <sheets>
    <sheet name="2Groups" sheetId="12" r:id="rId1"/>
    <sheet name="DATA-2Groups" sheetId="16" r:id="rId2"/>
    <sheet name="3Groups" sheetId="14" r:id="rId3"/>
    <sheet name="DATA-3Groups" sheetId="17" r:id="rId4"/>
    <sheet name="4Groups" sheetId="15" r:id="rId5"/>
    <sheet name="DATA-4Groups" sheetId="18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6" l="1"/>
  <c r="C1" i="16"/>
  <c r="H5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K4" i="16"/>
  <c r="L4" i="16"/>
  <c r="B7" i="12"/>
  <c r="G8" i="12"/>
  <c r="R55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P5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K55" i="18"/>
  <c r="M55" i="18"/>
  <c r="L55" i="18"/>
  <c r="K54" i="18"/>
  <c r="M54" i="18"/>
  <c r="L54" i="18"/>
  <c r="K53" i="18"/>
  <c r="M53" i="18"/>
  <c r="L53" i="18"/>
  <c r="K52" i="18"/>
  <c r="M52" i="18"/>
  <c r="L52" i="18"/>
  <c r="K51" i="18"/>
  <c r="M51" i="18"/>
  <c r="L51" i="18"/>
  <c r="K50" i="18"/>
  <c r="M50" i="18"/>
  <c r="L50" i="18"/>
  <c r="K49" i="18"/>
  <c r="M49" i="18"/>
  <c r="L49" i="18"/>
  <c r="K48" i="18"/>
  <c r="M48" i="18"/>
  <c r="L48" i="18"/>
  <c r="K47" i="18"/>
  <c r="M47" i="18"/>
  <c r="L47" i="18"/>
  <c r="K46" i="18"/>
  <c r="M46" i="18"/>
  <c r="L46" i="18"/>
  <c r="K45" i="18"/>
  <c r="S4" i="18"/>
  <c r="T4" i="18"/>
  <c r="M45" i="18"/>
  <c r="L45" i="18"/>
  <c r="K44" i="18"/>
  <c r="M44" i="18"/>
  <c r="L44" i="18"/>
  <c r="K43" i="18"/>
  <c r="M43" i="18"/>
  <c r="L43" i="18"/>
  <c r="K42" i="18"/>
  <c r="M42" i="18"/>
  <c r="L42" i="18"/>
  <c r="K41" i="18"/>
  <c r="M41" i="18"/>
  <c r="L41" i="18"/>
  <c r="K40" i="18"/>
  <c r="M40" i="18"/>
  <c r="L40" i="18"/>
  <c r="K39" i="18"/>
  <c r="M39" i="18"/>
  <c r="L39" i="18"/>
  <c r="K38" i="18"/>
  <c r="M38" i="18"/>
  <c r="L38" i="18"/>
  <c r="K37" i="18"/>
  <c r="M37" i="18"/>
  <c r="L37" i="18"/>
  <c r="K36" i="18"/>
  <c r="M36" i="18"/>
  <c r="L36" i="18"/>
  <c r="K35" i="18"/>
  <c r="M35" i="18"/>
  <c r="L35" i="18"/>
  <c r="K34" i="18"/>
  <c r="M34" i="18"/>
  <c r="L34" i="18"/>
  <c r="K33" i="18"/>
  <c r="M33" i="18"/>
  <c r="L33" i="18"/>
  <c r="K32" i="18"/>
  <c r="M32" i="18"/>
  <c r="L32" i="18"/>
  <c r="K31" i="18"/>
  <c r="M31" i="18"/>
  <c r="L31" i="18"/>
  <c r="K30" i="18"/>
  <c r="M30" i="18"/>
  <c r="L30" i="18"/>
  <c r="K29" i="18"/>
  <c r="M29" i="18"/>
  <c r="L29" i="18"/>
  <c r="K28" i="18"/>
  <c r="M28" i="18"/>
  <c r="L28" i="18"/>
  <c r="K27" i="18"/>
  <c r="M27" i="18"/>
  <c r="L27" i="18"/>
  <c r="K26" i="18"/>
  <c r="M26" i="18"/>
  <c r="L26" i="18"/>
  <c r="K25" i="18"/>
  <c r="M25" i="18"/>
  <c r="L25" i="18"/>
  <c r="K24" i="18"/>
  <c r="M24" i="18"/>
  <c r="L24" i="18"/>
  <c r="K23" i="18"/>
  <c r="M23" i="18"/>
  <c r="L23" i="18"/>
  <c r="K22" i="18"/>
  <c r="M22" i="18"/>
  <c r="L22" i="18"/>
  <c r="K21" i="18"/>
  <c r="M21" i="18"/>
  <c r="L21" i="18"/>
  <c r="K20" i="18"/>
  <c r="M20" i="18"/>
  <c r="L20" i="18"/>
  <c r="K19" i="18"/>
  <c r="M19" i="18"/>
  <c r="L19" i="18"/>
  <c r="K18" i="18"/>
  <c r="M18" i="18"/>
  <c r="L18" i="18"/>
  <c r="K17" i="18"/>
  <c r="M17" i="18"/>
  <c r="L17" i="18"/>
  <c r="K16" i="18"/>
  <c r="M16" i="18"/>
  <c r="L16" i="18"/>
  <c r="K15" i="18"/>
  <c r="M15" i="18"/>
  <c r="L15" i="18"/>
  <c r="K14" i="18"/>
  <c r="M14" i="18"/>
  <c r="L14" i="18"/>
  <c r="K13" i="18"/>
  <c r="M13" i="18"/>
  <c r="L13" i="18"/>
  <c r="K12" i="18"/>
  <c r="M12" i="18"/>
  <c r="L12" i="18"/>
  <c r="K11" i="18"/>
  <c r="M11" i="18"/>
  <c r="L11" i="18"/>
  <c r="C4" i="18"/>
  <c r="H11" i="18"/>
  <c r="K10" i="18"/>
  <c r="M10" i="18"/>
  <c r="L10" i="18"/>
  <c r="C3" i="18"/>
  <c r="H10" i="18"/>
  <c r="K9" i="18"/>
  <c r="M9" i="18"/>
  <c r="L9" i="18"/>
  <c r="C2" i="18"/>
  <c r="H9" i="18"/>
  <c r="K8" i="18"/>
  <c r="M8" i="18"/>
  <c r="L8" i="18"/>
  <c r="K7" i="18"/>
  <c r="M7" i="18"/>
  <c r="L7" i="18"/>
  <c r="H7" i="18"/>
  <c r="K6" i="18"/>
  <c r="M6" i="18"/>
  <c r="L6" i="18"/>
  <c r="K5" i="18"/>
  <c r="M5" i="18"/>
  <c r="L5" i="18"/>
  <c r="R4" i="18"/>
  <c r="F4" i="18"/>
  <c r="E4" i="18"/>
  <c r="D4" i="18"/>
  <c r="R3" i="18"/>
  <c r="F3" i="18"/>
  <c r="E3" i="18"/>
  <c r="D3" i="18"/>
  <c r="F2" i="18"/>
  <c r="E2" i="18"/>
  <c r="D2" i="18"/>
  <c r="R54" i="17"/>
  <c r="R4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P5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K54" i="17"/>
  <c r="M54" i="17"/>
  <c r="L54" i="17"/>
  <c r="K53" i="17"/>
  <c r="M53" i="17"/>
  <c r="L53" i="17"/>
  <c r="K52" i="17"/>
  <c r="M52" i="17"/>
  <c r="L52" i="17"/>
  <c r="K51" i="17"/>
  <c r="M51" i="17"/>
  <c r="L51" i="17"/>
  <c r="K50" i="17"/>
  <c r="M50" i="17"/>
  <c r="L50" i="17"/>
  <c r="K49" i="17"/>
  <c r="M49" i="17"/>
  <c r="L49" i="17"/>
  <c r="K48" i="17"/>
  <c r="M48" i="17"/>
  <c r="L48" i="17"/>
  <c r="K47" i="17"/>
  <c r="M47" i="17"/>
  <c r="L47" i="17"/>
  <c r="K46" i="17"/>
  <c r="M46" i="17"/>
  <c r="L46" i="17"/>
  <c r="K45" i="17"/>
  <c r="M45" i="17"/>
  <c r="L45" i="17"/>
  <c r="K44" i="17"/>
  <c r="S3" i="17"/>
  <c r="T3" i="17"/>
  <c r="M44" i="17"/>
  <c r="L44" i="17"/>
  <c r="K43" i="17"/>
  <c r="M43" i="17"/>
  <c r="L43" i="17"/>
  <c r="K42" i="17"/>
  <c r="M42" i="17"/>
  <c r="L42" i="17"/>
  <c r="K41" i="17"/>
  <c r="M41" i="17"/>
  <c r="L41" i="17"/>
  <c r="K40" i="17"/>
  <c r="M40" i="17"/>
  <c r="L40" i="17"/>
  <c r="K39" i="17"/>
  <c r="M39" i="17"/>
  <c r="L39" i="17"/>
  <c r="K38" i="17"/>
  <c r="M38" i="17"/>
  <c r="L38" i="17"/>
  <c r="K37" i="17"/>
  <c r="M37" i="17"/>
  <c r="L37" i="17"/>
  <c r="K36" i="17"/>
  <c r="M36" i="17"/>
  <c r="L36" i="17"/>
  <c r="K35" i="17"/>
  <c r="M35" i="17"/>
  <c r="L35" i="17"/>
  <c r="K34" i="17"/>
  <c r="M34" i="17"/>
  <c r="L34" i="17"/>
  <c r="K33" i="17"/>
  <c r="M33" i="17"/>
  <c r="L33" i="17"/>
  <c r="K32" i="17"/>
  <c r="M32" i="17"/>
  <c r="L32" i="17"/>
  <c r="K31" i="17"/>
  <c r="M31" i="17"/>
  <c r="L31" i="17"/>
  <c r="K30" i="17"/>
  <c r="M30" i="17"/>
  <c r="L30" i="17"/>
  <c r="K29" i="17"/>
  <c r="M29" i="17"/>
  <c r="L29" i="17"/>
  <c r="K28" i="17"/>
  <c r="M28" i="17"/>
  <c r="L28" i="17"/>
  <c r="K27" i="17"/>
  <c r="M27" i="17"/>
  <c r="L27" i="17"/>
  <c r="K26" i="17"/>
  <c r="M26" i="17"/>
  <c r="L26" i="17"/>
  <c r="K25" i="17"/>
  <c r="M25" i="17"/>
  <c r="L25" i="17"/>
  <c r="K24" i="17"/>
  <c r="M24" i="17"/>
  <c r="L24" i="17"/>
  <c r="K23" i="17"/>
  <c r="M23" i="17"/>
  <c r="L23" i="17"/>
  <c r="K22" i="17"/>
  <c r="M22" i="17"/>
  <c r="L22" i="17"/>
  <c r="K21" i="17"/>
  <c r="M21" i="17"/>
  <c r="L21" i="17"/>
  <c r="K20" i="17"/>
  <c r="M20" i="17"/>
  <c r="L20" i="17"/>
  <c r="K19" i="17"/>
  <c r="M19" i="17"/>
  <c r="L19" i="17"/>
  <c r="K18" i="17"/>
  <c r="M18" i="17"/>
  <c r="L18" i="17"/>
  <c r="K17" i="17"/>
  <c r="M17" i="17"/>
  <c r="L17" i="17"/>
  <c r="K16" i="17"/>
  <c r="M16" i="17"/>
  <c r="L16" i="17"/>
  <c r="K15" i="17"/>
  <c r="M15" i="17"/>
  <c r="L15" i="17"/>
  <c r="K14" i="17"/>
  <c r="M14" i="17"/>
  <c r="L14" i="17"/>
  <c r="K13" i="17"/>
  <c r="M13" i="17"/>
  <c r="L13" i="17"/>
  <c r="K12" i="17"/>
  <c r="M12" i="17"/>
  <c r="L12" i="17"/>
  <c r="K11" i="17"/>
  <c r="M11" i="17"/>
  <c r="L11" i="17"/>
  <c r="K10" i="17"/>
  <c r="M10" i="17"/>
  <c r="L10" i="17"/>
  <c r="K9" i="17"/>
  <c r="M9" i="17"/>
  <c r="L9" i="17"/>
  <c r="E3" i="17"/>
  <c r="H9" i="17"/>
  <c r="K8" i="17"/>
  <c r="M8" i="17"/>
  <c r="L8" i="17"/>
  <c r="E2" i="17"/>
  <c r="H8" i="17"/>
  <c r="K7" i="17"/>
  <c r="M7" i="17"/>
  <c r="L7" i="17"/>
  <c r="H7" i="17"/>
  <c r="K6" i="17"/>
  <c r="M6" i="17"/>
  <c r="L6" i="17"/>
  <c r="H6" i="17"/>
  <c r="K5" i="17"/>
  <c r="M5" i="17"/>
  <c r="L5" i="17"/>
  <c r="K4" i="17"/>
  <c r="M4" i="17"/>
  <c r="L4" i="17"/>
  <c r="R3" i="17"/>
  <c r="F3" i="17"/>
  <c r="D3" i="17"/>
  <c r="C3" i="17"/>
  <c r="R2" i="17"/>
  <c r="F2" i="17"/>
  <c r="D2" i="17"/>
  <c r="C2" i="17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K54" i="16"/>
  <c r="M54" i="16"/>
  <c r="L54" i="16"/>
  <c r="K53" i="16"/>
  <c r="M53" i="16"/>
  <c r="L53" i="16"/>
  <c r="K52" i="16"/>
  <c r="M52" i="16"/>
  <c r="L52" i="16"/>
  <c r="K51" i="16"/>
  <c r="M51" i="16"/>
  <c r="L51" i="16"/>
  <c r="K50" i="16"/>
  <c r="M50" i="16"/>
  <c r="L50" i="16"/>
  <c r="K49" i="16"/>
  <c r="M49" i="16"/>
  <c r="L49" i="16"/>
  <c r="K48" i="16"/>
  <c r="M48" i="16"/>
  <c r="L48" i="16"/>
  <c r="K47" i="16"/>
  <c r="M47" i="16"/>
  <c r="L47" i="16"/>
  <c r="K46" i="16"/>
  <c r="M46" i="16"/>
  <c r="L46" i="16"/>
  <c r="K45" i="16"/>
  <c r="M45" i="16"/>
  <c r="L45" i="16"/>
  <c r="K44" i="16"/>
  <c r="S3" i="16"/>
  <c r="T3" i="16"/>
  <c r="M44" i="16"/>
  <c r="L44" i="16"/>
  <c r="K43" i="16"/>
  <c r="M43" i="16"/>
  <c r="L43" i="16"/>
  <c r="K42" i="16"/>
  <c r="M42" i="16"/>
  <c r="L42" i="16"/>
  <c r="K41" i="16"/>
  <c r="M41" i="16"/>
  <c r="L41" i="16"/>
  <c r="K40" i="16"/>
  <c r="M40" i="16"/>
  <c r="L40" i="16"/>
  <c r="K39" i="16"/>
  <c r="M39" i="16"/>
  <c r="L39" i="16"/>
  <c r="K38" i="16"/>
  <c r="M38" i="16"/>
  <c r="L38" i="16"/>
  <c r="K37" i="16"/>
  <c r="M37" i="16"/>
  <c r="L37" i="16"/>
  <c r="K36" i="16"/>
  <c r="M36" i="16"/>
  <c r="L36" i="16"/>
  <c r="K35" i="16"/>
  <c r="M35" i="16"/>
  <c r="L35" i="16"/>
  <c r="K34" i="16"/>
  <c r="M34" i="16"/>
  <c r="L34" i="16"/>
  <c r="K33" i="16"/>
  <c r="M33" i="16"/>
  <c r="L33" i="16"/>
  <c r="K32" i="16"/>
  <c r="M32" i="16"/>
  <c r="L32" i="16"/>
  <c r="K31" i="16"/>
  <c r="M31" i="16"/>
  <c r="L31" i="16"/>
  <c r="K30" i="16"/>
  <c r="M30" i="16"/>
  <c r="L30" i="16"/>
  <c r="K29" i="16"/>
  <c r="M29" i="16"/>
  <c r="L29" i="16"/>
  <c r="K28" i="16"/>
  <c r="M28" i="16"/>
  <c r="L28" i="16"/>
  <c r="K27" i="16"/>
  <c r="M27" i="16"/>
  <c r="L27" i="16"/>
  <c r="K26" i="16"/>
  <c r="M26" i="16"/>
  <c r="L26" i="16"/>
  <c r="K25" i="16"/>
  <c r="M25" i="16"/>
  <c r="L25" i="16"/>
  <c r="K24" i="16"/>
  <c r="M24" i="16"/>
  <c r="L24" i="16"/>
  <c r="K23" i="16"/>
  <c r="M23" i="16"/>
  <c r="L23" i="16"/>
  <c r="K22" i="16"/>
  <c r="M22" i="16"/>
  <c r="L22" i="16"/>
  <c r="K21" i="16"/>
  <c r="M21" i="16"/>
  <c r="L21" i="16"/>
  <c r="K20" i="16"/>
  <c r="M20" i="16"/>
  <c r="L20" i="16"/>
  <c r="K19" i="16"/>
  <c r="M19" i="16"/>
  <c r="L19" i="16"/>
  <c r="K18" i="16"/>
  <c r="M18" i="16"/>
  <c r="L18" i="16"/>
  <c r="K17" i="16"/>
  <c r="M17" i="16"/>
  <c r="L17" i="16"/>
  <c r="K16" i="16"/>
  <c r="M16" i="16"/>
  <c r="L16" i="16"/>
  <c r="K15" i="16"/>
  <c r="M15" i="16"/>
  <c r="L15" i="16"/>
  <c r="K14" i="16"/>
  <c r="M14" i="16"/>
  <c r="L14" i="16"/>
  <c r="K13" i="16"/>
  <c r="M13" i="16"/>
  <c r="L13" i="16"/>
  <c r="K12" i="16"/>
  <c r="M12" i="16"/>
  <c r="L12" i="16"/>
  <c r="K11" i="16"/>
  <c r="M11" i="16"/>
  <c r="L11" i="16"/>
  <c r="K10" i="16"/>
  <c r="M10" i="16"/>
  <c r="L10" i="16"/>
  <c r="K9" i="16"/>
  <c r="M9" i="16"/>
  <c r="L9" i="16"/>
  <c r="K8" i="16"/>
  <c r="M8" i="16"/>
  <c r="L8" i="16"/>
  <c r="K7" i="16"/>
  <c r="M7" i="16"/>
  <c r="L7" i="16"/>
  <c r="K6" i="16"/>
  <c r="M6" i="16"/>
  <c r="L6" i="16"/>
  <c r="H6" i="16"/>
  <c r="K5" i="16"/>
  <c r="M5" i="16"/>
  <c r="L5" i="16"/>
  <c r="F1" i="16"/>
  <c r="M4" i="16"/>
  <c r="R3" i="16"/>
  <c r="R2" i="16"/>
  <c r="E1" i="16"/>
  <c r="J14" i="15"/>
  <c r="E14" i="15"/>
  <c r="B14" i="15"/>
  <c r="I13" i="15"/>
  <c r="H13" i="15"/>
  <c r="G13" i="15"/>
  <c r="F13" i="15"/>
  <c r="E13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K9" i="15"/>
  <c r="J9" i="15"/>
  <c r="H9" i="15"/>
  <c r="G9" i="15"/>
  <c r="F9" i="15"/>
  <c r="E9" i="15"/>
  <c r="D9" i="15"/>
  <c r="C9" i="15"/>
  <c r="B9" i="15"/>
  <c r="L8" i="15"/>
  <c r="K8" i="15"/>
  <c r="G8" i="15"/>
  <c r="L7" i="15"/>
  <c r="B7" i="15"/>
  <c r="J14" i="14"/>
  <c r="E14" i="14"/>
  <c r="B14" i="14"/>
  <c r="I13" i="14"/>
  <c r="H13" i="14"/>
  <c r="G13" i="14"/>
  <c r="F13" i="14"/>
  <c r="E13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B11" i="14"/>
  <c r="L10" i="14"/>
  <c r="K10" i="14"/>
  <c r="J10" i="14"/>
  <c r="I10" i="14"/>
  <c r="H10" i="14"/>
  <c r="G10" i="14"/>
  <c r="F10" i="14"/>
  <c r="E10" i="14"/>
  <c r="D10" i="14"/>
  <c r="C10" i="14"/>
  <c r="B10" i="14"/>
  <c r="K9" i="14"/>
  <c r="J9" i="14"/>
  <c r="H9" i="14"/>
  <c r="G9" i="14"/>
  <c r="F9" i="14"/>
  <c r="E9" i="14"/>
  <c r="D9" i="14"/>
  <c r="C9" i="14"/>
  <c r="B9" i="14"/>
  <c r="L8" i="14"/>
  <c r="K8" i="14"/>
  <c r="G8" i="14"/>
  <c r="L7" i="14"/>
  <c r="B7" i="14"/>
  <c r="L7" i="12"/>
  <c r="K8" i="12"/>
  <c r="H13" i="12"/>
  <c r="B14" i="12"/>
  <c r="B11" i="12"/>
  <c r="B10" i="12"/>
  <c r="B9" i="12"/>
  <c r="D12" i="12"/>
  <c r="C12" i="12"/>
  <c r="D11" i="12"/>
  <c r="C11" i="12"/>
  <c r="D10" i="12"/>
  <c r="C10" i="12"/>
  <c r="D9" i="12"/>
  <c r="C9" i="12"/>
  <c r="E14" i="12"/>
  <c r="F13" i="12"/>
  <c r="E13" i="12"/>
  <c r="F12" i="12"/>
  <c r="E12" i="12"/>
  <c r="F11" i="12"/>
  <c r="E11" i="12"/>
  <c r="F10" i="12"/>
  <c r="E10" i="12"/>
  <c r="F9" i="12"/>
  <c r="E9" i="12"/>
  <c r="G11" i="12"/>
  <c r="G10" i="12"/>
  <c r="G9" i="12"/>
  <c r="G12" i="12"/>
  <c r="G13" i="12"/>
  <c r="H12" i="12"/>
  <c r="H11" i="12"/>
  <c r="H10" i="12"/>
  <c r="H9" i="12"/>
  <c r="I10" i="12"/>
  <c r="I11" i="12"/>
  <c r="I12" i="12"/>
  <c r="I13" i="12"/>
  <c r="J14" i="12"/>
  <c r="J12" i="12"/>
  <c r="J11" i="12"/>
  <c r="K11" i="12"/>
  <c r="K10" i="12"/>
  <c r="J10" i="12"/>
  <c r="J9" i="12"/>
  <c r="K9" i="12"/>
  <c r="L10" i="12"/>
  <c r="L8" i="12"/>
</calcChain>
</file>

<file path=xl/sharedStrings.xml><?xml version="1.0" encoding="utf-8"?>
<sst xmlns="http://schemas.openxmlformats.org/spreadsheetml/2006/main" count="850" uniqueCount="130">
  <si>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</si>
  <si>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</si>
  <si>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</si>
  <si>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</si>
  <si>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</si>
  <si>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</si>
  <si>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</si>
  <si>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</si>
  <si>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</si>
  <si>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</si>
  <si>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</si>
  <si>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</si>
  <si>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</si>
  <si>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</si>
  <si>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</si>
  <si>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</si>
  <si>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</si>
  <si>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</si>
  <si>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</si>
  <si>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</si>
  <si>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</si>
  <si>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</si>
  <si>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</si>
  <si>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</si>
  <si>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</si>
  <si>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</si>
  <si>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</si>
  <si>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</si>
  <si>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</si>
  <si>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</si>
  <si>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</si>
  <si>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</si>
  <si>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</si>
  <si>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</si>
  <si>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</si>
  <si>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</si>
  <si>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</si>
  <si>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</si>
  <si>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</si>
  <si>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</si>
  <si>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</si>
  <si>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</si>
  <si>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</si>
  <si>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</si>
  <si>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</si>
  <si>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</si>
  <si>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</si>
  <si>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</si>
  <si>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</si>
  <si>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</si>
  <si>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</si>
  <si>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Median</t>
  </si>
  <si>
    <t>Lowest Quartile</t>
  </si>
  <si>
    <t>2nd Quartile</t>
  </si>
  <si>
    <t>3rd Quartile</t>
  </si>
  <si>
    <t>Highest Quartile</t>
  </si>
  <si>
    <t>2nd  Quartile</t>
  </si>
  <si>
    <t>3rd   Quartile</t>
  </si>
  <si>
    <t>Bottom Third</t>
  </si>
  <si>
    <t>Middle Third</t>
  </si>
  <si>
    <t>Top Third</t>
  </si>
  <si>
    <t>Men</t>
  </si>
  <si>
    <t>Women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</si>
  <si>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</si>
  <si>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</si>
  <si>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</si>
  <si>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</si>
  <si>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</si>
  <si>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</si>
  <si>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</si>
  <si>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</si>
  <si>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</si>
  <si>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</si>
  <si>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</si>
  <si>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</si>
  <si>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</si>
  <si>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</si>
  <si>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</si>
  <si>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</si>
  <si>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</si>
  <si>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</si>
  <si>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</si>
  <si>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</si>
  <si>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</si>
  <si>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MS</t>
  </si>
  <si>
    <t>MA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</si>
  <si>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</si>
  <si>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</si>
  <si>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</si>
  <si>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</si>
  <si>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</si>
  <si>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</si>
  <si>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</si>
  <si>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</si>
  <si>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</si>
  <si>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</si>
  <si>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</si>
  <si>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</si>
  <si>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</si>
  <si>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</si>
  <si>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</si>
  <si>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</si>
  <si>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</si>
  <si>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</si>
  <si>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</si>
  <si>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</si>
  <si>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</si>
  <si>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</si>
  <si>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</si>
  <si>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</si>
  <si>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</si>
  <si>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</si>
  <si>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</si>
  <si>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</si>
  <si>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Make your selections:</t>
  </si>
  <si>
    <t>RANK</t>
  </si>
  <si>
    <t>Value</t>
  </si>
  <si>
    <t>Column Chart</t>
  </si>
  <si>
    <t>Rank</t>
  </si>
  <si>
    <t>State</t>
  </si>
  <si>
    <t>State Name</t>
  </si>
  <si>
    <t>Abbrev.</t>
  </si>
  <si>
    <t xml:space="preserve">Look in </t>
  </si>
  <si>
    <t>for</t>
  </si>
  <si>
    <t xml:space="preserve">in </t>
  </si>
  <si>
    <t>State Value</t>
  </si>
  <si>
    <t>Medians</t>
  </si>
  <si>
    <t>Above Median</t>
  </si>
  <si>
    <t>Below Median</t>
  </si>
  <si>
    <t>Number of Social Security 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</si>
</sst>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3" formatCode="_(* #,##0.00_);_(* \(#,##0.00\);_(* &quot;-&quot;??_);_(@_)"/>
    <numFmt numFmtId="164" formatCode="_(* #,##0_);_(* \(#,##0\);_(* &quot;-&quot;??_);_(@_)"/>
    <numFmt numFmtId="165" formatCode="\A\K"/>
    <numFmt numFmtId="166" formatCode="\H\I"/>
    <numFmt numFmtId="167" formatCode="\W\A"/>
    <numFmt numFmtId="168" formatCode="\O\R"/>
    <numFmt numFmtId="169" formatCode="\C\A"/>
    <numFmt numFmtId="170" formatCode="\R\I"/>
    <numFmt numFmtId="171" formatCode="\I\D"/>
    <numFmt numFmtId="172" formatCode="\N\V"/>
    <numFmt numFmtId="173" formatCode="\U\T"/>
    <numFmt numFmtId="174" formatCode="\A\Z"/>
    <numFmt numFmtId="175" formatCode="\M\T"/>
    <numFmt numFmtId="176" formatCode="\W\Y"/>
    <numFmt numFmtId="177" formatCode="\C\O"/>
    <numFmt numFmtId="178" formatCode="\N\M"/>
    <numFmt numFmtId="179" formatCode="\N\D"/>
    <numFmt numFmtId="180" formatCode="\S\D"/>
    <numFmt numFmtId="181" formatCode="\N\E"/>
    <numFmt numFmtId="182" formatCode="\K\S"/>
    <numFmt numFmtId="183" formatCode="\O\K"/>
    <numFmt numFmtId="184" formatCode="\T\X"/>
    <numFmt numFmtId="185" formatCode="\M\N"/>
    <numFmt numFmtId="186" formatCode="\I\A"/>
    <numFmt numFmtId="187" formatCode="\M\O"/>
    <numFmt numFmtId="188" formatCode="\A\R"/>
    <numFmt numFmtId="189" formatCode="\L\A"/>
    <numFmt numFmtId="190" formatCode="\W\I"/>
    <numFmt numFmtId="191" formatCode="\I\L"/>
    <numFmt numFmtId="192" formatCode="\I\N"/>
    <numFmt numFmtId="193" formatCode="\K\Y"/>
    <numFmt numFmtId="194" formatCode="\T\N"/>
    <numFmt numFmtId="195" formatCode="\M\S"/>
    <numFmt numFmtId="196" formatCode="\M\I"/>
    <numFmt numFmtId="197" formatCode="\O\H"/>
    <numFmt numFmtId="198" formatCode="\W\V"/>
    <numFmt numFmtId="199" formatCode="\N\C"/>
    <numFmt numFmtId="200" formatCode="\A\L"/>
    <numFmt numFmtId="201" formatCode="\P\A"/>
    <numFmt numFmtId="202" formatCode="\V\A"/>
    <numFmt numFmtId="203" formatCode="\S\C"/>
    <numFmt numFmtId="204" formatCode="\G\A"/>
    <numFmt numFmtId="205" formatCode="\N\Y"/>
    <numFmt numFmtId="206" formatCode="\N\J"/>
    <numFmt numFmtId="207" formatCode="\M\D"/>
    <numFmt numFmtId="208" formatCode="\D\C"/>
    <numFmt numFmtId="209" formatCode="\F\L"/>
    <numFmt numFmtId="210" formatCode="\V\T"/>
    <numFmt numFmtId="211" formatCode="\M\A"/>
    <numFmt numFmtId="212" formatCode="\C\T"/>
    <numFmt numFmtId="213" formatCode="\D\E"/>
    <numFmt numFmtId="214" formatCode="\M\E"/>
    <numFmt numFmtId="215" formatCode="\N\H"/>
    <numFmt numFmtId="216" formatCode="&quot;ME: &quot;#,##0"/>
    <numFmt numFmtId="217" formatCode="&quot;NH: &quot;#,##0"/>
    <numFmt numFmtId="218" formatCode="&quot;RI: &quot;#,##0"/>
    <numFmt numFmtId="219" formatCode="&quot;VT: &quot;#,##0"/>
    <numFmt numFmtId="220" formatCode="&quot;MA: &quot;#,##0"/>
    <numFmt numFmtId="221" formatCode="&quot;CT: &quot;#,##0"/>
    <numFmt numFmtId="222" formatCode="&quot;DE: &quot;#,##0"/>
    <numFmt numFmtId="223" formatCode="&quot;NY: &quot;#,##0"/>
    <numFmt numFmtId="224" formatCode="&quot;NJ: &quot;#,##0"/>
    <numFmt numFmtId="225" formatCode="&quot;MD: &quot;#,##0"/>
    <numFmt numFmtId="226" formatCode="&quot;DC: &quot;#,##0"/>
    <numFmt numFmtId="227" formatCode="&quot;FL: &quot;#,##0"/>
    <numFmt numFmtId="228" formatCode="&quot;PA: &quot;#,##0"/>
    <numFmt numFmtId="229" formatCode="&quot;VA: &quot;#,##0"/>
    <numFmt numFmtId="230" formatCode="&quot;SC: &quot;#,##0"/>
    <numFmt numFmtId="231" formatCode="&quot;GA: &quot;#,##0"/>
    <numFmt numFmtId="232" formatCode="&quot;MI: &quot;#,##0"/>
    <numFmt numFmtId="233" formatCode="&quot;OH: &quot;#,##0"/>
    <numFmt numFmtId="234" formatCode="&quot;WV: &quot;#,##0"/>
    <numFmt numFmtId="235" formatCode="&quot;NC: &quot;#,##0"/>
    <numFmt numFmtId="236" formatCode="&quot;AL: &quot;#,##0"/>
    <numFmt numFmtId="237" formatCode="&quot;WI: &quot;#,##0"/>
    <numFmt numFmtId="238" formatCode="&quot;IL: &quot;#,##0"/>
    <numFmt numFmtId="239" formatCode="&quot;IN: &quot;#,##0"/>
    <numFmt numFmtId="240" formatCode="&quot;KY: &quot;#,##0"/>
    <numFmt numFmtId="241" formatCode="&quot;TN: &quot;#,##0"/>
    <numFmt numFmtId="242" formatCode="&quot;MS: &quot;#,##0"/>
    <numFmt numFmtId="243" formatCode="&quot;MN: &quot;#,##0"/>
    <numFmt numFmtId="244" formatCode="&quot;IA &quot;#,##0"/>
    <numFmt numFmtId="245" formatCode="&quot;ND: &quot;#,##0"/>
    <numFmt numFmtId="246" formatCode="&quot;SD: &quot;#,##0"/>
    <numFmt numFmtId="247" formatCode="&quot;NE: &quot;#,##0"/>
    <numFmt numFmtId="248" formatCode="&quot;KS: &quot;#,##0"/>
    <numFmt numFmtId="249" formatCode="&quot;OK: &quot;#,##0"/>
    <numFmt numFmtId="250" formatCode="&quot;TX: &quot;#,##0"/>
    <numFmt numFmtId="251" formatCode="&quot;MT: &quot;#,##0"/>
    <numFmt numFmtId="252" formatCode="&quot;WY: &quot;#,##0"/>
    <numFmt numFmtId="253" formatCode="&quot;CO: &quot;#,##0"/>
    <numFmt numFmtId="254" formatCode="&quot;NM: &quot;#,##0"/>
    <numFmt numFmtId="255" formatCode="&quot;ID: &quot;#,##0"/>
    <numFmt numFmtId="256" formatCode="&quot;NV: &quot;#,##0"/>
    <numFmt numFmtId="257" formatCode="&quot;UT: &quot;#,##0"/>
    <numFmt numFmtId="258" formatCode="&quot;AZ: &quot;#,##0"/>
    <numFmt numFmtId="259" formatCode="&quot;AK: &quot;#,##0"/>
    <numFmt numFmtId="260" formatCode="&quot;WA: &quot;#,##0"/>
    <numFmt numFmtId="261" formatCode="&quot;OR: &quot;#,##0"/>
    <numFmt numFmtId="262" formatCode="&quot;CA: &quot;#,##0"/>
    <numFmt numFmtId="263" formatCode="&quot;HI: &quot;#,##0"/>
    <numFmt numFmtId="264" formatCode="&quot;LA: &quot;#,##0"/>
    <numFmt numFmtId="265" formatCode="&quot;AR: &quot;#,##0"/>
  </numFmts>
  <fonts count="11" x14ac:knownFonts="1">
    <font>
      <sz val="12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sz val="18"/>
      <color theme="1"/>
      <name val="Lato Regula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  <font>
      <sz val="12"/>
      <color theme="1"/>
      <name val="Lato Regular"/>
    </font>
    <font>
      <sz val="12"/>
      <color theme="0"/>
      <name val="Lato Regular"/>
    </font>
    <font>
      <sz val="12"/>
      <name val="Lato Regular"/>
    </font>
    <font>
      <sz val="10"/>
      <color theme="1"/>
      <name val="Lato Regular"/>
    </font>
    <font>
      <b/>
      <sz val="12"/>
      <color theme="1"/>
      <name val="Lato Regular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10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5" fillId="2" borderId="0" xfId="0" applyFont="1" applyFill="1" applyBorder="1" applyAlignment="1">
      <alignment vertical="center"/>
    </xf>
    <xf numFmtId="164" fontId="5" fillId="0" borderId="0" xfId="7" applyNumberFormat="1" applyFont="1" applyBorder="1" applyAlignment="1">
      <alignment horizontal="center" vertical="center"/>
    </xf>
    <xf numFmtId="0" fontId="5" fillId="0" borderId="0" xfId="0" applyFont="1" applyBorder="1"/>
    <xf numFmtId="0" fontId="5" fillId="4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14" fontId="7" fillId="0" borderId="1" xfId="0" applyNumberFormat="1" applyFont="1" applyFill="1" applyBorder="1" applyAlignment="1">
      <alignment horizontal="center" vertical="center"/>
    </xf>
    <xf numFmtId="190" fontId="7" fillId="0" borderId="1" xfId="0" applyNumberFormat="1" applyFont="1" applyFill="1" applyBorder="1" applyAlignment="1">
      <alignment horizontal="center" vertical="center"/>
    </xf>
    <xf numFmtId="210" fontId="7" fillId="0" borderId="1" xfId="0" applyNumberFormat="1" applyFont="1" applyFill="1" applyBorder="1" applyAlignment="1">
      <alignment horizontal="center" vertical="center"/>
    </xf>
    <xf numFmtId="215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191" fontId="7" fillId="0" borderId="1" xfId="0" applyNumberFormat="1" applyFont="1" applyFill="1" applyBorder="1" applyAlignment="1">
      <alignment horizontal="center" vertical="center"/>
    </xf>
    <xf numFmtId="196" fontId="7" fillId="0" borderId="1" xfId="0" applyNumberFormat="1" applyFont="1" applyFill="1" applyBorder="1" applyAlignment="1">
      <alignment horizontal="center" vertical="center"/>
    </xf>
    <xf numFmtId="205" fontId="7" fillId="0" borderId="1" xfId="0" applyNumberFormat="1" applyFont="1" applyFill="1" applyBorder="1" applyAlignment="1">
      <alignment horizontal="center" vertical="center"/>
    </xf>
    <xf numFmtId="211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186" fontId="7" fillId="0" borderId="1" xfId="0" applyNumberFormat="1" applyFont="1" applyFill="1" applyBorder="1" applyAlignment="1">
      <alignment horizontal="center" vertical="center"/>
    </xf>
    <xf numFmtId="192" fontId="7" fillId="0" borderId="1" xfId="0" applyNumberFormat="1" applyFont="1" applyFill="1" applyBorder="1" applyAlignment="1">
      <alignment horizontal="center" vertical="center"/>
    </xf>
    <xf numFmtId="197" fontId="7" fillId="0" borderId="1" xfId="0" applyNumberFormat="1" applyFont="1" applyFill="1" applyBorder="1" applyAlignment="1">
      <alignment horizontal="center" vertical="center"/>
    </xf>
    <xf numFmtId="201" fontId="7" fillId="0" borderId="1" xfId="0" applyNumberFormat="1" applyFont="1" applyFill="1" applyBorder="1" applyAlignment="1">
      <alignment horizontal="center" vertical="center"/>
    </xf>
    <xf numFmtId="206" fontId="7" fillId="0" borderId="1" xfId="0" applyNumberFormat="1" applyFont="1" applyFill="1" applyBorder="1" applyAlignment="1">
      <alignment horizontal="center" vertical="center"/>
    </xf>
    <xf numFmtId="212" fontId="7" fillId="0" borderId="1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193" fontId="7" fillId="0" borderId="1" xfId="0" applyNumberFormat="1" applyFont="1" applyFill="1" applyBorder="1" applyAlignment="1">
      <alignment horizontal="center" vertical="center"/>
    </xf>
    <xf numFmtId="198" fontId="7" fillId="0" borderId="1" xfId="0" applyNumberFormat="1" applyFont="1" applyFill="1" applyBorder="1" applyAlignment="1">
      <alignment horizontal="center" vertical="center"/>
    </xf>
    <xf numFmtId="202" fontId="7" fillId="0" borderId="1" xfId="0" applyNumberFormat="1" applyFont="1" applyFill="1" applyBorder="1" applyAlignment="1">
      <alignment horizontal="center" vertical="center"/>
    </xf>
    <xf numFmtId="207" fontId="7" fillId="0" borderId="1" xfId="0" applyNumberFormat="1" applyFont="1" applyFill="1" applyBorder="1" applyAlignment="1">
      <alignment horizontal="center" vertical="center"/>
    </xf>
    <xf numFmtId="213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94" fontId="7" fillId="0" borderId="1" xfId="0" applyNumberFormat="1" applyFont="1" applyFill="1" applyBorder="1" applyAlignment="1">
      <alignment horizontal="center" vertical="center"/>
    </xf>
    <xf numFmtId="199" fontId="7" fillId="0" borderId="1" xfId="0" applyNumberFormat="1" applyFont="1" applyFill="1" applyBorder="1" applyAlignment="1">
      <alignment horizontal="center" vertical="center"/>
    </xf>
    <xf numFmtId="203" fontId="7" fillId="0" borderId="1" xfId="0" applyNumberFormat="1" applyFont="1" applyFill="1" applyBorder="1" applyAlignment="1">
      <alignment horizontal="center" vertical="center"/>
    </xf>
    <xf numFmtId="208" fontId="7" fillId="0" borderId="1" xfId="0" applyNumberFormat="1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/>
    </xf>
    <xf numFmtId="189" fontId="7" fillId="0" borderId="1" xfId="0" applyNumberFormat="1" applyFont="1" applyFill="1" applyBorder="1" applyAlignment="1">
      <alignment horizontal="center" vertical="center"/>
    </xf>
    <xf numFmtId="195" fontId="7" fillId="0" borderId="1" xfId="0" applyNumberFormat="1" applyFont="1" applyFill="1" applyBorder="1" applyAlignment="1">
      <alignment horizontal="center" vertical="center"/>
    </xf>
    <xf numFmtId="200" fontId="7" fillId="0" borderId="1" xfId="0" applyNumberFormat="1" applyFont="1" applyFill="1" applyBorder="1" applyAlignment="1">
      <alignment horizontal="center" vertical="center"/>
    </xf>
    <xf numFmtId="204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84" fontId="7" fillId="0" borderId="1" xfId="0" applyNumberFormat="1" applyFont="1" applyFill="1" applyBorder="1" applyAlignment="1">
      <alignment horizontal="center" vertical="center"/>
    </xf>
    <xf numFmtId="209" fontId="7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0" fillId="7" borderId="0" xfId="0" applyFill="1"/>
    <xf numFmtId="0" fontId="5" fillId="7" borderId="0" xfId="0" applyFont="1" applyFill="1" applyAlignment="1"/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260" fontId="8" fillId="0" borderId="1" xfId="0" applyNumberFormat="1" applyFont="1" applyFill="1" applyBorder="1" applyAlignment="1">
      <alignment horizontal="center" vertical="center"/>
    </xf>
    <xf numFmtId="25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16" fontId="8" fillId="0" borderId="1" xfId="0" applyNumberFormat="1" applyFont="1" applyFill="1" applyBorder="1" applyAlignment="1">
      <alignment horizontal="center" vertical="center"/>
    </xf>
    <xf numFmtId="237" fontId="8" fillId="0" borderId="1" xfId="0" applyNumberFormat="1" applyFont="1" applyFill="1" applyBorder="1" applyAlignment="1">
      <alignment horizontal="center" vertical="center"/>
    </xf>
    <xf numFmtId="219" fontId="8" fillId="0" borderId="1" xfId="0" applyNumberFormat="1" applyFont="1" applyFill="1" applyBorder="1" applyAlignment="1">
      <alignment horizontal="center" vertical="center"/>
    </xf>
    <xf numFmtId="217" fontId="8" fillId="0" borderId="1" xfId="0" applyNumberFormat="1" applyFont="1" applyFill="1" applyBorder="1" applyAlignment="1">
      <alignment horizontal="center" vertical="center"/>
    </xf>
    <xf numFmtId="255" fontId="8" fillId="0" borderId="1" xfId="0" applyNumberFormat="1" applyFont="1" applyFill="1" applyBorder="1" applyAlignment="1">
      <alignment horizontal="center" vertical="center"/>
    </xf>
    <xf numFmtId="251" fontId="8" fillId="0" borderId="1" xfId="0" applyNumberFormat="1" applyFont="1" applyFill="1" applyBorder="1" applyAlignment="1">
      <alignment horizontal="center" vertical="center"/>
    </xf>
    <xf numFmtId="245" fontId="8" fillId="0" borderId="1" xfId="0" applyNumberFormat="1" applyFont="1" applyFill="1" applyBorder="1" applyAlignment="1">
      <alignment horizontal="center" vertical="center"/>
    </xf>
    <xf numFmtId="243" fontId="8" fillId="0" borderId="1" xfId="0" applyNumberFormat="1" applyFont="1" applyFill="1" applyBorder="1" applyAlignment="1">
      <alignment horizontal="center" vertical="center"/>
    </xf>
    <xf numFmtId="238" fontId="8" fillId="0" borderId="1" xfId="0" applyNumberFormat="1" applyFont="1" applyFill="1" applyBorder="1" applyAlignment="1">
      <alignment horizontal="center" vertical="center"/>
    </xf>
    <xf numFmtId="232" fontId="8" fillId="0" borderId="1" xfId="0" applyNumberFormat="1" applyFont="1" applyFill="1" applyBorder="1" applyAlignment="1">
      <alignment horizontal="center" vertical="center"/>
    </xf>
    <xf numFmtId="223" fontId="8" fillId="0" borderId="1" xfId="0" applyNumberFormat="1" applyFont="1" applyFill="1" applyBorder="1" applyAlignment="1">
      <alignment horizontal="center" vertical="center"/>
    </xf>
    <xf numFmtId="220" fontId="8" fillId="0" borderId="1" xfId="0" applyNumberFormat="1" applyFont="1" applyFill="1" applyBorder="1" applyAlignment="1">
      <alignment horizontal="center" vertical="center"/>
    </xf>
    <xf numFmtId="261" fontId="8" fillId="0" borderId="1" xfId="0" applyNumberFormat="1" applyFont="1" applyFill="1" applyBorder="1" applyAlignment="1">
      <alignment horizontal="center" vertical="center"/>
    </xf>
    <xf numFmtId="256" fontId="8" fillId="0" borderId="1" xfId="0" applyNumberFormat="1" applyFont="1" applyFill="1" applyBorder="1" applyAlignment="1">
      <alignment horizontal="center" vertical="center"/>
    </xf>
    <xf numFmtId="252" fontId="8" fillId="0" borderId="1" xfId="0" applyNumberFormat="1" applyFont="1" applyFill="1" applyBorder="1" applyAlignment="1">
      <alignment horizontal="center" vertical="center"/>
    </xf>
    <xf numFmtId="246" fontId="8" fillId="0" borderId="1" xfId="0" applyNumberFormat="1" applyFont="1" applyFill="1" applyBorder="1" applyAlignment="1">
      <alignment horizontal="center" vertical="center"/>
    </xf>
    <xf numFmtId="244" fontId="8" fillId="0" borderId="1" xfId="0" applyNumberFormat="1" applyFont="1" applyFill="1" applyBorder="1" applyAlignment="1">
      <alignment horizontal="center" vertical="center"/>
    </xf>
    <xf numFmtId="239" fontId="8" fillId="0" borderId="1" xfId="0" applyNumberFormat="1" applyFont="1" applyFill="1" applyBorder="1" applyAlignment="1">
      <alignment horizontal="center" vertical="center"/>
    </xf>
    <xf numFmtId="233" fontId="8" fillId="0" borderId="1" xfId="0" applyNumberFormat="1" applyFont="1" applyFill="1" applyBorder="1" applyAlignment="1">
      <alignment horizontal="center" vertical="center"/>
    </xf>
    <xf numFmtId="228" fontId="8" fillId="0" borderId="1" xfId="0" applyNumberFormat="1" applyFont="1" applyFill="1" applyBorder="1" applyAlignment="1">
      <alignment horizontal="center" vertical="center"/>
    </xf>
    <xf numFmtId="224" fontId="8" fillId="0" borderId="1" xfId="0" applyNumberFormat="1" applyFont="1" applyFill="1" applyBorder="1" applyAlignment="1">
      <alignment horizontal="center" vertical="center"/>
    </xf>
    <xf numFmtId="221" fontId="8" fillId="0" borderId="1" xfId="0" applyNumberFormat="1" applyFont="1" applyFill="1" applyBorder="1" applyAlignment="1">
      <alignment horizontal="center" vertical="center"/>
    </xf>
    <xf numFmtId="218" fontId="8" fillId="0" borderId="1" xfId="0" applyNumberFormat="1" applyFont="1" applyFill="1" applyBorder="1" applyAlignment="1">
      <alignment horizontal="center" vertical="center"/>
    </xf>
    <xf numFmtId="262" fontId="8" fillId="0" borderId="1" xfId="0" applyNumberFormat="1" applyFont="1" applyFill="1" applyBorder="1" applyAlignment="1">
      <alignment horizontal="center" vertical="center"/>
    </xf>
    <xf numFmtId="257" fontId="8" fillId="0" borderId="1" xfId="0" applyNumberFormat="1" applyFont="1" applyFill="1" applyBorder="1" applyAlignment="1">
      <alignment horizontal="center" vertical="center"/>
    </xf>
    <xf numFmtId="253" fontId="8" fillId="0" borderId="1" xfId="0" applyNumberFormat="1" applyFont="1" applyFill="1" applyBorder="1" applyAlignment="1">
      <alignment horizontal="center" vertical="center"/>
    </xf>
    <xf numFmtId="247" fontId="8" fillId="0" borderId="1" xfId="0" applyNumberFormat="1" applyFont="1" applyFill="1" applyBorder="1" applyAlignment="1">
      <alignment horizontal="center" vertical="center"/>
    </xf>
    <xf numFmtId="240" fontId="8" fillId="0" borderId="1" xfId="0" applyNumberFormat="1" applyFont="1" applyFill="1" applyBorder="1" applyAlignment="1">
      <alignment horizontal="center" vertical="center"/>
    </xf>
    <xf numFmtId="234" fontId="8" fillId="0" borderId="1" xfId="0" applyNumberFormat="1" applyFont="1" applyFill="1" applyBorder="1" applyAlignment="1">
      <alignment horizontal="center" vertical="center"/>
    </xf>
    <xf numFmtId="229" fontId="8" fillId="0" borderId="1" xfId="0" applyNumberFormat="1" applyFont="1" applyFill="1" applyBorder="1" applyAlignment="1">
      <alignment horizontal="center" vertical="center"/>
    </xf>
    <xf numFmtId="225" fontId="8" fillId="0" borderId="1" xfId="0" applyNumberFormat="1" applyFont="1" applyFill="1" applyBorder="1" applyAlignment="1">
      <alignment horizontal="center" vertical="center"/>
    </xf>
    <xf numFmtId="222" fontId="8" fillId="0" borderId="1" xfId="0" applyNumberFormat="1" applyFont="1" applyFill="1" applyBorder="1" applyAlignment="1">
      <alignment horizontal="center" vertical="center"/>
    </xf>
    <xf numFmtId="258" fontId="8" fillId="0" borderId="1" xfId="0" applyNumberFormat="1" applyFont="1" applyFill="1" applyBorder="1" applyAlignment="1">
      <alignment horizontal="center" vertical="center"/>
    </xf>
    <xf numFmtId="254" fontId="8" fillId="0" borderId="1" xfId="0" applyNumberFormat="1" applyFont="1" applyFill="1" applyBorder="1" applyAlignment="1">
      <alignment horizontal="center" vertical="center"/>
    </xf>
    <xf numFmtId="248" fontId="8" fillId="0" borderId="1" xfId="0" applyNumberFormat="1" applyFont="1" applyFill="1" applyBorder="1" applyAlignment="1">
      <alignment horizontal="center" vertical="center"/>
    </xf>
    <xf numFmtId="241" fontId="8" fillId="0" borderId="1" xfId="0" applyNumberFormat="1" applyFont="1" applyFill="1" applyBorder="1" applyAlignment="1">
      <alignment horizontal="center" vertical="center"/>
    </xf>
    <xf numFmtId="235" fontId="8" fillId="0" borderId="1" xfId="0" applyNumberFormat="1" applyFont="1" applyFill="1" applyBorder="1" applyAlignment="1">
      <alignment horizontal="center" vertical="center"/>
    </xf>
    <xf numFmtId="230" fontId="8" fillId="0" borderId="1" xfId="0" applyNumberFormat="1" applyFont="1" applyFill="1" applyBorder="1" applyAlignment="1">
      <alignment horizontal="center" vertical="center"/>
    </xf>
    <xf numFmtId="226" fontId="8" fillId="0" borderId="1" xfId="0" applyNumberFormat="1" applyFont="1" applyFill="1" applyBorder="1" applyAlignment="1">
      <alignment horizontal="center" vertical="center"/>
    </xf>
    <xf numFmtId="249" fontId="8" fillId="0" borderId="1" xfId="0" applyNumberFormat="1" applyFont="1" applyFill="1" applyBorder="1" applyAlignment="1">
      <alignment horizontal="center" vertical="center"/>
    </xf>
    <xf numFmtId="242" fontId="8" fillId="0" borderId="1" xfId="0" applyNumberFormat="1" applyFont="1" applyFill="1" applyBorder="1" applyAlignment="1">
      <alignment horizontal="center" vertical="center"/>
    </xf>
    <xf numFmtId="236" fontId="8" fillId="0" borderId="1" xfId="0" applyNumberFormat="1" applyFont="1" applyFill="1" applyBorder="1" applyAlignment="1">
      <alignment horizontal="center" vertical="center"/>
    </xf>
    <xf numFmtId="231" fontId="8" fillId="0" borderId="1" xfId="0" applyNumberFormat="1" applyFont="1" applyFill="1" applyBorder="1" applyAlignment="1">
      <alignment horizontal="center" vertical="center"/>
    </xf>
    <xf numFmtId="26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250" fontId="8" fillId="0" borderId="1" xfId="0" applyNumberFormat="1" applyFont="1" applyFill="1" applyBorder="1" applyAlignment="1">
      <alignment horizontal="center" vertical="center"/>
    </xf>
    <xf numFmtId="227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64" fontId="5" fillId="0" borderId="0" xfId="7" applyNumberFormat="1" applyFont="1" applyFill="1" applyBorder="1" applyAlignment="1">
      <alignment horizontal="right" vertical="center"/>
    </xf>
    <xf numFmtId="0" fontId="9" fillId="0" borderId="0" xfId="0" applyFont="1" applyBorder="1"/>
    <xf numFmtId="1" fontId="9" fillId="0" borderId="0" xfId="0" applyNumberFormat="1" applyFont="1" applyBorder="1"/>
    <xf numFmtId="0" fontId="9" fillId="0" borderId="0" xfId="0" applyFont="1" applyFill="1" applyBorder="1" applyAlignment="1">
      <alignment horizontal="right" vertical="center"/>
    </xf>
    <xf numFmtId="0" fontId="9" fillId="8" borderId="0" xfId="0" applyFont="1" applyFill="1" applyBorder="1" applyAlignment="1">
      <alignment horizontal="center" vertical="center"/>
    </xf>
    <xf numFmtId="216" fontId="5" fillId="0" borderId="0" xfId="0" applyNumberFormat="1" applyFont="1" applyBorder="1"/>
    <xf numFmtId="262" fontId="5" fillId="0" borderId="0" xfId="0" applyNumberFormat="1" applyFont="1" applyBorder="1"/>
    <xf numFmtId="0" fontId="9" fillId="0" borderId="0" xfId="0" applyFont="1" applyFill="1" applyBorder="1"/>
    <xf numFmtId="26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4" fontId="7" fillId="9" borderId="0" xfId="7" applyNumberFormat="1" applyFont="1" applyFill="1" applyBorder="1" applyAlignment="1">
      <alignment horizontal="center" vertical="center"/>
    </xf>
    <xf numFmtId="164" fontId="5" fillId="9" borderId="0" xfId="7" applyNumberFormat="1" applyFont="1" applyFill="1" applyBorder="1" applyAlignment="1">
      <alignment horizontal="center" vertical="center"/>
    </xf>
    <xf numFmtId="164" fontId="5" fillId="0" borderId="0" xfId="7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164" fontId="7" fillId="9" borderId="0" xfId="7" applyNumberFormat="1" applyFont="1" applyFill="1" applyBorder="1" applyAlignment="1">
      <alignment horizontal="right" vertical="center"/>
    </xf>
    <xf numFmtId="0" fontId="6" fillId="10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37" fontId="5" fillId="9" borderId="0" xfId="7" applyNumberFormat="1" applyFont="1" applyFill="1" applyBorder="1" applyAlignment="1">
      <alignment horizontal="right" vertical="center"/>
    </xf>
    <xf numFmtId="1" fontId="5" fillId="9" borderId="0" xfId="0" applyNumberFormat="1" applyFont="1" applyFill="1" applyBorder="1" applyAlignment="1">
      <alignment horizontal="right"/>
    </xf>
    <xf numFmtId="164" fontId="5" fillId="9" borderId="0" xfId="7" applyNumberFormat="1" applyFont="1" applyFill="1" applyBorder="1" applyAlignment="1">
      <alignment horizontal="right" vertical="center"/>
    </xf>
    <xf numFmtId="0" fontId="5" fillId="9" borderId="0" xfId="0" applyFont="1" applyFill="1" applyBorder="1"/>
    <xf numFmtId="3" fontId="5" fillId="9" borderId="0" xfId="0" applyNumberFormat="1" applyFont="1" applyFill="1" applyBorder="1"/>
    <xf numFmtId="265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/>
    <xf numFmtId="3" fontId="5" fillId="0" borderId="0" xfId="0" applyNumberFormat="1" applyFont="1" applyFill="1" applyAlignment="1"/>
    <xf numFmtId="3" fontId="5" fillId="9" borderId="0" xfId="0" applyNumberFormat="1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3" fontId="5" fillId="0" borderId="0" xfId="144" applyFo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right"/>
    </xf>
    <xf numFmtId="0" fontId="9" fillId="9" borderId="0" xfId="0" applyFont="1" applyFill="1" applyBorder="1"/>
    <xf numFmtId="1" fontId="9" fillId="9" borderId="0" xfId="0" applyNumberFormat="1" applyFont="1" applyFill="1" applyBorder="1"/>
    <xf numFmtId="3" fontId="9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151">
    <cellStyle name="Comma" xfId="7" builtinId="3"/>
    <cellStyle name="Data" xfId="14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15"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rgb="FFC6C6C6"/>
        </patternFill>
      </fill>
    </dxf>
    <dxf>
      <font>
        <color theme="0"/>
      </font>
      <fill>
        <patternFill patternType="solid">
          <fgColor indexed="64"/>
          <bgColor rgb="FFEC008B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rgb="FFC6C6C6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rgb="FFEC008B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6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colors>
    <mruColors>
      <color rgb="FFEC00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86819890757"/>
          <c:y val="0.0264531196161258"/>
          <c:w val="0.858613180109243"/>
          <c:h val="0.9470937607677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'DATA-2Groups'!$L$3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'DATA-2Groups'!$K$4:$K$54</c:f>
              <c:strCache>
                <c:ptCount val="51"/>
                <c:pt idx="0">
                  <c:v>CA</c:v>
                </c:pt>
                <c:pt idx="1">
                  <c:v>FL</c:v>
                </c:pt>
                <c:pt idx="2">
                  <c:v>TX</c:v>
                </c:pt>
                <c:pt idx="3">
                  <c:v>NY</c:v>
                </c:pt>
                <c:pt idx="4">
                  <c:v>PA</c:v>
                </c:pt>
                <c:pt idx="5">
                  <c:v>OH</c:v>
                </c:pt>
                <c:pt idx="6">
                  <c:v>IL</c:v>
                </c:pt>
                <c:pt idx="7">
                  <c:v>MI</c:v>
                </c:pt>
                <c:pt idx="8">
                  <c:v>NC</c:v>
                </c:pt>
                <c:pt idx="9">
                  <c:v>NJ</c:v>
                </c:pt>
                <c:pt idx="10">
                  <c:v>GA</c:v>
                </c:pt>
                <c:pt idx="11">
                  <c:v>VA</c:v>
                </c:pt>
                <c:pt idx="12">
                  <c:v>TN</c:v>
                </c:pt>
                <c:pt idx="13">
                  <c:v>IN</c:v>
                </c:pt>
                <c:pt idx="14">
                  <c:v>MA</c:v>
                </c:pt>
                <c:pt idx="15">
                  <c:v>WA</c:v>
                </c:pt>
                <c:pt idx="16">
                  <c:v>MO</c:v>
                </c:pt>
                <c:pt idx="17">
                  <c:v>AZ</c:v>
                </c:pt>
                <c:pt idx="18">
                  <c:v>WI</c:v>
                </c:pt>
                <c:pt idx="19">
                  <c:v>MN</c:v>
                </c:pt>
                <c:pt idx="20">
                  <c:v>MD</c:v>
                </c:pt>
                <c:pt idx="21">
                  <c:v>SC</c:v>
                </c:pt>
                <c:pt idx="22">
                  <c:v>AL</c:v>
                </c:pt>
                <c:pt idx="23">
                  <c:v>KY</c:v>
                </c:pt>
                <c:pt idx="24">
                  <c:v>OR</c:v>
                </c:pt>
                <c:pt idx="25">
                  <c:v>CO</c:v>
                </c:pt>
                <c:pt idx="26">
                  <c:v>LA</c:v>
                </c:pt>
                <c:pt idx="27">
                  <c:v>OK</c:v>
                </c:pt>
                <c:pt idx="28">
                  <c:v>CT</c:v>
                </c:pt>
                <c:pt idx="29">
                  <c:v>IA</c:v>
                </c:pt>
                <c:pt idx="30">
                  <c:v>AR</c:v>
                </c:pt>
                <c:pt idx="31">
                  <c:v>MS</c:v>
                </c:pt>
                <c:pt idx="32">
                  <c:v>KS</c:v>
                </c:pt>
                <c:pt idx="33">
                  <c:v>NV</c:v>
                </c:pt>
                <c:pt idx="34">
                  <c:v>WV</c:v>
                </c:pt>
                <c:pt idx="35">
                  <c:v>NM</c:v>
                </c:pt>
                <c:pt idx="36">
                  <c:v>UT</c:v>
                </c:pt>
                <c:pt idx="37">
                  <c:v>NE</c:v>
                </c:pt>
                <c:pt idx="38">
                  <c:v>ME</c:v>
                </c:pt>
                <c:pt idx="39">
                  <c:v>ID</c:v>
                </c:pt>
                <c:pt idx="40">
                  <c:v>NH</c:v>
                </c:pt>
                <c:pt idx="41">
                  <c:v>HI</c:v>
                </c:pt>
                <c:pt idx="42">
                  <c:v>RI</c:v>
                </c:pt>
                <c:pt idx="43">
                  <c:v>MT</c:v>
                </c:pt>
                <c:pt idx="44">
                  <c:v>DE</c:v>
                </c:pt>
                <c:pt idx="45">
                  <c:v>SD</c:v>
                </c:pt>
                <c:pt idx="46">
                  <c:v>VT</c:v>
                </c:pt>
                <c:pt idx="47">
                  <c:v>ND</c:v>
                </c:pt>
                <c:pt idx="48">
                  <c:v>WY</c:v>
                </c:pt>
                <c:pt idx="49">
                  <c:v>DC</c:v>
                </c:pt>
                <c:pt idx="50">
                  <c:v>AK</c:v>
                </c:pt>
              </c:strCache>
            </c:strRef>
          </c:cat>
          <c:val>
            <c:numRef>
              <c:f>'DATA-2Groups'!$L$4:$L$54</c:f>
              <c:numCache>
                <c:formatCode>0</c:formatCode>
                <c:ptCount val="51"/>
                <c:pt idx="0">
                  <c:v>2184.961</c:v>
                </c:pt>
                <c:pt idx="1">
                  <c:v>1675.789</c:v>
                </c:pt>
                <c:pt idx="2">
                  <c:v>1437.756</c:v>
                </c:pt>
                <c:pt idx="3">
                  <c:v>1417.624</c:v>
                </c:pt>
                <c:pt idx="4">
                  <c:v>1109.458</c:v>
                </c:pt>
                <c:pt idx="5">
                  <c:v>885.791</c:v>
                </c:pt>
                <c:pt idx="6">
                  <c:v>876.346</c:v>
                </c:pt>
                <c:pt idx="7">
                  <c:v>792.371</c:v>
                </c:pt>
                <c:pt idx="8">
                  <c:v>739.019</c:v>
                </c:pt>
                <c:pt idx="9">
                  <c:v>666.545</c:v>
                </c:pt>
                <c:pt idx="10">
                  <c:v>613.616</c:v>
                </c:pt>
                <c:pt idx="11">
                  <c:v>558.074</c:v>
                </c:pt>
                <c:pt idx="12">
                  <c:v>501.673</c:v>
                </c:pt>
                <c:pt idx="13">
                  <c:v>493.655</c:v>
                </c:pt>
                <c:pt idx="14">
                  <c:v>489.692</c:v>
                </c:pt>
                <c:pt idx="15">
                  <c:v>474.611</c:v>
                </c:pt>
                <c:pt idx="16">
                  <c:v>468.833</c:v>
                </c:pt>
                <c:pt idx="17">
                  <c:v>464.974</c:v>
                </c:pt>
                <c:pt idx="18">
                  <c:v>453.786</c:v>
                </c:pt>
                <c:pt idx="19">
                  <c:v>389.401</c:v>
                </c:pt>
                <c:pt idx="20">
                  <c:v>0.0</c:v>
                </c:pt>
                <c:pt idx="21">
                  <c:v>382.003</c:v>
                </c:pt>
                <c:pt idx="22">
                  <c:v>381.515</c:v>
                </c:pt>
                <c:pt idx="23">
                  <c:v>326.36</c:v>
                </c:pt>
                <c:pt idx="24">
                  <c:v>309.946</c:v>
                </c:pt>
                <c:pt idx="25">
                  <c:v>307.342</c:v>
                </c:pt>
                <c:pt idx="26">
                  <c:v>302.442</c:v>
                </c:pt>
                <c:pt idx="27">
                  <c:v>282.945</c:v>
                </c:pt>
                <c:pt idx="28">
                  <c:v>281.215</c:v>
                </c:pt>
                <c:pt idx="29">
                  <c:v>256.958</c:v>
                </c:pt>
                <c:pt idx="30">
                  <c:v>236.348</c:v>
                </c:pt>
                <c:pt idx="31">
                  <c:v>220.743</c:v>
                </c:pt>
                <c:pt idx="32">
                  <c:v>209.544</c:v>
                </c:pt>
                <c:pt idx="33">
                  <c:v>172.607</c:v>
                </c:pt>
                <c:pt idx="34">
                  <c:v>163.28</c:v>
                </c:pt>
                <c:pt idx="35">
                  <c:v>145.813</c:v>
                </c:pt>
                <c:pt idx="36">
                  <c:v>138.693</c:v>
                </c:pt>
                <c:pt idx="37">
                  <c:v>136.599</c:v>
                </c:pt>
                <c:pt idx="38">
                  <c:v>120.172</c:v>
                </c:pt>
                <c:pt idx="39">
                  <c:v>112.507</c:v>
                </c:pt>
                <c:pt idx="40">
                  <c:v>106.528</c:v>
                </c:pt>
                <c:pt idx="41">
                  <c:v>106.085</c:v>
                </c:pt>
                <c:pt idx="42">
                  <c:v>86.828</c:v>
                </c:pt>
                <c:pt idx="43">
                  <c:v>79.80200000000001</c:v>
                </c:pt>
                <c:pt idx="44">
                  <c:v>75.716</c:v>
                </c:pt>
                <c:pt idx="45">
                  <c:v>67.169</c:v>
                </c:pt>
                <c:pt idx="46">
                  <c:v>53.594</c:v>
                </c:pt>
                <c:pt idx="47">
                  <c:v>52.645</c:v>
                </c:pt>
                <c:pt idx="48">
                  <c:v>38.336</c:v>
                </c:pt>
                <c:pt idx="49">
                  <c:v>31.807</c:v>
                </c:pt>
                <c:pt idx="50">
                  <c:v>28.945</c:v>
                </c:pt>
              </c:numCache>
            </c:numRef>
          </c:val>
        </c:ser>
        <c:ser>
          <c:idx val="1"/>
          <c:order val="1"/>
          <c:tx>
            <c:strRef>
              <c:f>'DATA-2Groups'!$M$3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'DATA-2Groups'!$K$4:$K$54</c:f>
              <c:strCache>
                <c:ptCount val="51"/>
                <c:pt idx="0">
                  <c:v>CA</c:v>
                </c:pt>
                <c:pt idx="1">
                  <c:v>FL</c:v>
                </c:pt>
                <c:pt idx="2">
                  <c:v>TX</c:v>
                </c:pt>
                <c:pt idx="3">
                  <c:v>NY</c:v>
                </c:pt>
                <c:pt idx="4">
                  <c:v>PA</c:v>
                </c:pt>
                <c:pt idx="5">
                  <c:v>OH</c:v>
                </c:pt>
                <c:pt idx="6">
                  <c:v>IL</c:v>
                </c:pt>
                <c:pt idx="7">
                  <c:v>MI</c:v>
                </c:pt>
                <c:pt idx="8">
                  <c:v>NC</c:v>
                </c:pt>
                <c:pt idx="9">
                  <c:v>NJ</c:v>
                </c:pt>
                <c:pt idx="10">
                  <c:v>GA</c:v>
                </c:pt>
                <c:pt idx="11">
                  <c:v>VA</c:v>
                </c:pt>
                <c:pt idx="12">
                  <c:v>TN</c:v>
                </c:pt>
                <c:pt idx="13">
                  <c:v>IN</c:v>
                </c:pt>
                <c:pt idx="14">
                  <c:v>MA</c:v>
                </c:pt>
                <c:pt idx="15">
                  <c:v>WA</c:v>
                </c:pt>
                <c:pt idx="16">
                  <c:v>MO</c:v>
                </c:pt>
                <c:pt idx="17">
                  <c:v>AZ</c:v>
                </c:pt>
                <c:pt idx="18">
                  <c:v>WI</c:v>
                </c:pt>
                <c:pt idx="19">
                  <c:v>MN</c:v>
                </c:pt>
                <c:pt idx="20">
                  <c:v>MD</c:v>
                </c:pt>
                <c:pt idx="21">
                  <c:v>SC</c:v>
                </c:pt>
                <c:pt idx="22">
                  <c:v>AL</c:v>
                </c:pt>
                <c:pt idx="23">
                  <c:v>KY</c:v>
                </c:pt>
                <c:pt idx="24">
                  <c:v>OR</c:v>
                </c:pt>
                <c:pt idx="25">
                  <c:v>CO</c:v>
                </c:pt>
                <c:pt idx="26">
                  <c:v>LA</c:v>
                </c:pt>
                <c:pt idx="27">
                  <c:v>OK</c:v>
                </c:pt>
                <c:pt idx="28">
                  <c:v>CT</c:v>
                </c:pt>
                <c:pt idx="29">
                  <c:v>IA</c:v>
                </c:pt>
                <c:pt idx="30">
                  <c:v>AR</c:v>
                </c:pt>
                <c:pt idx="31">
                  <c:v>MS</c:v>
                </c:pt>
                <c:pt idx="32">
                  <c:v>KS</c:v>
                </c:pt>
                <c:pt idx="33">
                  <c:v>NV</c:v>
                </c:pt>
                <c:pt idx="34">
                  <c:v>WV</c:v>
                </c:pt>
                <c:pt idx="35">
                  <c:v>NM</c:v>
                </c:pt>
                <c:pt idx="36">
                  <c:v>UT</c:v>
                </c:pt>
                <c:pt idx="37">
                  <c:v>NE</c:v>
                </c:pt>
                <c:pt idx="38">
                  <c:v>ME</c:v>
                </c:pt>
                <c:pt idx="39">
                  <c:v>ID</c:v>
                </c:pt>
                <c:pt idx="40">
                  <c:v>NH</c:v>
                </c:pt>
                <c:pt idx="41">
                  <c:v>HI</c:v>
                </c:pt>
                <c:pt idx="42">
                  <c:v>RI</c:v>
                </c:pt>
                <c:pt idx="43">
                  <c:v>MT</c:v>
                </c:pt>
                <c:pt idx="44">
                  <c:v>DE</c:v>
                </c:pt>
                <c:pt idx="45">
                  <c:v>SD</c:v>
                </c:pt>
                <c:pt idx="46">
                  <c:v>VT</c:v>
                </c:pt>
                <c:pt idx="47">
                  <c:v>ND</c:v>
                </c:pt>
                <c:pt idx="48">
                  <c:v>WY</c:v>
                </c:pt>
                <c:pt idx="49">
                  <c:v>DC</c:v>
                </c:pt>
                <c:pt idx="50">
                  <c:v>AK</c:v>
                </c:pt>
              </c:strCache>
            </c:strRef>
          </c:cat>
          <c:val>
            <c:numRef>
              <c:f>'DATA-2Groups'!$M$4:$M$54</c:f>
              <c:numCache>
                <c:formatCode>0</c:formatCode>
                <c:ptCount val="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383.177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3752536"/>
        <c:axId val="2143737544"/>
      </c:barChart>
      <c:catAx>
        <c:axId val="2143752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2143737544"/>
        <c:crosses val="autoZero"/>
        <c:auto val="1"/>
        <c:lblAlgn val="ctr"/>
        <c:lblOffset val="100"/>
        <c:noMultiLvlLbl val="0"/>
      </c:catAx>
      <c:valAx>
        <c:axId val="21437375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43752536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Lato Regular"/>
          <a:cs typeface="Lato Regular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86819890757"/>
          <c:y val="0.0264531196161258"/>
          <c:w val="0.858613180109243"/>
          <c:h val="0.9470937607677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'DATA-3Groups'!$L$3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'DATA-3Groups'!$K$4:$K$54</c:f>
              <c:strCache>
                <c:ptCount val="51"/>
                <c:pt idx="0">
                  <c:v>CA</c:v>
                </c:pt>
                <c:pt idx="1">
                  <c:v>FL</c:v>
                </c:pt>
                <c:pt idx="2">
                  <c:v>NY</c:v>
                </c:pt>
                <c:pt idx="3">
                  <c:v>TX</c:v>
                </c:pt>
                <c:pt idx="4">
                  <c:v>PA</c:v>
                </c:pt>
                <c:pt idx="5">
                  <c:v>OH</c:v>
                </c:pt>
                <c:pt idx="6">
                  <c:v>IL</c:v>
                </c:pt>
                <c:pt idx="7">
                  <c:v>MI</c:v>
                </c:pt>
                <c:pt idx="8">
                  <c:v>NJ</c:v>
                </c:pt>
                <c:pt idx="9">
                  <c:v>NC</c:v>
                </c:pt>
                <c:pt idx="10">
                  <c:v>MA</c:v>
                </c:pt>
                <c:pt idx="11">
                  <c:v>GA</c:v>
                </c:pt>
                <c:pt idx="12">
                  <c:v>VA</c:v>
                </c:pt>
                <c:pt idx="13">
                  <c:v>IN</c:v>
                </c:pt>
                <c:pt idx="14">
                  <c:v>MO</c:v>
                </c:pt>
                <c:pt idx="15">
                  <c:v>TN</c:v>
                </c:pt>
                <c:pt idx="16">
                  <c:v>WI</c:v>
                </c:pt>
                <c:pt idx="17">
                  <c:v>WA</c:v>
                </c:pt>
                <c:pt idx="18">
                  <c:v>AZ</c:v>
                </c:pt>
                <c:pt idx="19">
                  <c:v>MN</c:v>
                </c:pt>
                <c:pt idx="20">
                  <c:v>AL</c:v>
                </c:pt>
                <c:pt idx="21">
                  <c:v>MD</c:v>
                </c:pt>
                <c:pt idx="22">
                  <c:v>KY</c:v>
                </c:pt>
                <c:pt idx="23">
                  <c:v>SC</c:v>
                </c:pt>
                <c:pt idx="24">
                  <c:v>LA</c:v>
                </c:pt>
                <c:pt idx="25">
                  <c:v>CT</c:v>
                </c:pt>
                <c:pt idx="26">
                  <c:v>OK</c:v>
                </c:pt>
                <c:pt idx="27">
                  <c:v>OR</c:v>
                </c:pt>
                <c:pt idx="28">
                  <c:v>IA</c:v>
                </c:pt>
                <c:pt idx="29">
                  <c:v>CO</c:v>
                </c:pt>
                <c:pt idx="30">
                  <c:v>AR</c:v>
                </c:pt>
                <c:pt idx="31">
                  <c:v>KS</c:v>
                </c:pt>
                <c:pt idx="32">
                  <c:v>MS</c:v>
                </c:pt>
                <c:pt idx="33">
                  <c:v>WV</c:v>
                </c:pt>
                <c:pt idx="34">
                  <c:v>NE</c:v>
                </c:pt>
                <c:pt idx="35">
                  <c:v>NV</c:v>
                </c:pt>
                <c:pt idx="36">
                  <c:v>NM</c:v>
                </c:pt>
                <c:pt idx="37">
                  <c:v>ME</c:v>
                </c:pt>
                <c:pt idx="38">
                  <c:v>UT</c:v>
                </c:pt>
                <c:pt idx="39">
                  <c:v>NH</c:v>
                </c:pt>
                <c:pt idx="40">
                  <c:v>HI</c:v>
                </c:pt>
                <c:pt idx="41">
                  <c:v>RI</c:v>
                </c:pt>
                <c:pt idx="42">
                  <c:v>ID</c:v>
                </c:pt>
                <c:pt idx="43">
                  <c:v>MT</c:v>
                </c:pt>
                <c:pt idx="44">
                  <c:v>SD</c:v>
                </c:pt>
                <c:pt idx="45">
                  <c:v>DE</c:v>
                </c:pt>
                <c:pt idx="46">
                  <c:v>ND</c:v>
                </c:pt>
                <c:pt idx="47">
                  <c:v>VT</c:v>
                </c:pt>
                <c:pt idx="48">
                  <c:v>DC</c:v>
                </c:pt>
                <c:pt idx="49">
                  <c:v>WY</c:v>
                </c:pt>
                <c:pt idx="50">
                  <c:v>AK</c:v>
                </c:pt>
              </c:strCache>
            </c:strRef>
          </c:cat>
          <c:val>
            <c:numRef>
              <c:f>'DATA-3Groups'!$L$4:$L$54</c:f>
              <c:numCache>
                <c:formatCode>0</c:formatCode>
                <c:ptCount val="51"/>
                <c:pt idx="0">
                  <c:v>1791.18</c:v>
                </c:pt>
                <c:pt idx="1">
                  <c:v>1384.74</c:v>
                </c:pt>
                <c:pt idx="2">
                  <c:v>1302.56</c:v>
                </c:pt>
                <c:pt idx="3">
                  <c:v>1104.89</c:v>
                </c:pt>
                <c:pt idx="4">
                  <c:v>1066.1</c:v>
                </c:pt>
                <c:pt idx="5">
                  <c:v>835.75</c:v>
                </c:pt>
                <c:pt idx="6">
                  <c:v>813.23</c:v>
                </c:pt>
                <c:pt idx="7">
                  <c:v>689.01</c:v>
                </c:pt>
                <c:pt idx="8">
                  <c:v>615.99</c:v>
                </c:pt>
                <c:pt idx="9">
                  <c:v>564.5599999999999</c:v>
                </c:pt>
                <c:pt idx="10">
                  <c:v>468.67</c:v>
                </c:pt>
                <c:pt idx="11">
                  <c:v>446.83</c:v>
                </c:pt>
                <c:pt idx="12">
                  <c:v>438.89</c:v>
                </c:pt>
                <c:pt idx="13">
                  <c:v>427.54</c:v>
                </c:pt>
                <c:pt idx="14">
                  <c:v>416.02</c:v>
                </c:pt>
                <c:pt idx="15">
                  <c:v>404.34</c:v>
                </c:pt>
                <c:pt idx="16">
                  <c:v>396.24</c:v>
                </c:pt>
                <c:pt idx="17">
                  <c:v>363.52</c:v>
                </c:pt>
                <c:pt idx="18">
                  <c:v>334.04</c:v>
                </c:pt>
                <c:pt idx="19">
                  <c:v>331.82</c:v>
                </c:pt>
                <c:pt idx="20">
                  <c:v>326.84</c:v>
                </c:pt>
                <c:pt idx="21">
                  <c:v>321.79</c:v>
                </c:pt>
                <c:pt idx="22">
                  <c:v>279.1</c:v>
                </c:pt>
                <c:pt idx="23">
                  <c:v>277.15</c:v>
                </c:pt>
                <c:pt idx="24">
                  <c:v>276.9</c:v>
                </c:pt>
                <c:pt idx="25">
                  <c:v>264.23</c:v>
                </c:pt>
                <c:pt idx="26">
                  <c:v>248.72</c:v>
                </c:pt>
                <c:pt idx="27">
                  <c:v>244.79</c:v>
                </c:pt>
                <c:pt idx="28">
                  <c:v>243.05</c:v>
                </c:pt>
                <c:pt idx="29">
                  <c:v>226.29</c:v>
                </c:pt>
                <c:pt idx="30">
                  <c:v>203.09</c:v>
                </c:pt>
                <c:pt idx="31">
                  <c:v>195.49</c:v>
                </c:pt>
                <c:pt idx="32">
                  <c:v>191.38</c:v>
                </c:pt>
                <c:pt idx="33">
                  <c:v>151.61</c:v>
                </c:pt>
                <c:pt idx="34">
                  <c:v>128.8</c:v>
                </c:pt>
                <c:pt idx="35">
                  <c:v>118.17</c:v>
                </c:pt>
                <c:pt idx="36">
                  <c:v>109.51</c:v>
                </c:pt>
                <c:pt idx="37">
                  <c:v>0.0</c:v>
                </c:pt>
                <c:pt idx="38">
                  <c:v>102.02</c:v>
                </c:pt>
                <c:pt idx="39">
                  <c:v>85.22</c:v>
                </c:pt>
                <c:pt idx="40">
                  <c:v>84.22</c:v>
                </c:pt>
                <c:pt idx="41">
                  <c:v>84.15000000000001</c:v>
                </c:pt>
                <c:pt idx="42">
                  <c:v>82.19</c:v>
                </c:pt>
                <c:pt idx="43">
                  <c:v>64.54</c:v>
                </c:pt>
                <c:pt idx="44">
                  <c:v>60.4</c:v>
                </c:pt>
                <c:pt idx="45">
                  <c:v>58.27</c:v>
                </c:pt>
                <c:pt idx="46">
                  <c:v>51.61</c:v>
                </c:pt>
                <c:pt idx="47">
                  <c:v>43.26</c:v>
                </c:pt>
                <c:pt idx="48">
                  <c:v>32.93</c:v>
                </c:pt>
                <c:pt idx="49">
                  <c:v>31.25</c:v>
                </c:pt>
                <c:pt idx="50">
                  <c:v>18.55</c:v>
                </c:pt>
              </c:numCache>
            </c:numRef>
          </c:val>
        </c:ser>
        <c:ser>
          <c:idx val="1"/>
          <c:order val="1"/>
          <c:tx>
            <c:strRef>
              <c:f>'DATA-3Groups'!$M$3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EC008B"/>
            </a:solidFill>
          </c:spPr>
          <c:invertIfNegative val="0"/>
          <c:cat>
            <c:strRef>
              <c:f>'DATA-3Groups'!$K$4:$K$54</c:f>
              <c:strCache>
                <c:ptCount val="51"/>
                <c:pt idx="0">
                  <c:v>CA</c:v>
                </c:pt>
                <c:pt idx="1">
                  <c:v>FL</c:v>
                </c:pt>
                <c:pt idx="2">
                  <c:v>NY</c:v>
                </c:pt>
                <c:pt idx="3">
                  <c:v>TX</c:v>
                </c:pt>
                <c:pt idx="4">
                  <c:v>PA</c:v>
                </c:pt>
                <c:pt idx="5">
                  <c:v>OH</c:v>
                </c:pt>
                <c:pt idx="6">
                  <c:v>IL</c:v>
                </c:pt>
                <c:pt idx="7">
                  <c:v>MI</c:v>
                </c:pt>
                <c:pt idx="8">
                  <c:v>NJ</c:v>
                </c:pt>
                <c:pt idx="9">
                  <c:v>NC</c:v>
                </c:pt>
                <c:pt idx="10">
                  <c:v>MA</c:v>
                </c:pt>
                <c:pt idx="11">
                  <c:v>GA</c:v>
                </c:pt>
                <c:pt idx="12">
                  <c:v>VA</c:v>
                </c:pt>
                <c:pt idx="13">
                  <c:v>IN</c:v>
                </c:pt>
                <c:pt idx="14">
                  <c:v>MO</c:v>
                </c:pt>
                <c:pt idx="15">
                  <c:v>TN</c:v>
                </c:pt>
                <c:pt idx="16">
                  <c:v>WI</c:v>
                </c:pt>
                <c:pt idx="17">
                  <c:v>WA</c:v>
                </c:pt>
                <c:pt idx="18">
                  <c:v>AZ</c:v>
                </c:pt>
                <c:pt idx="19">
                  <c:v>MN</c:v>
                </c:pt>
                <c:pt idx="20">
                  <c:v>AL</c:v>
                </c:pt>
                <c:pt idx="21">
                  <c:v>MD</c:v>
                </c:pt>
                <c:pt idx="22">
                  <c:v>KY</c:v>
                </c:pt>
                <c:pt idx="23">
                  <c:v>SC</c:v>
                </c:pt>
                <c:pt idx="24">
                  <c:v>LA</c:v>
                </c:pt>
                <c:pt idx="25">
                  <c:v>CT</c:v>
                </c:pt>
                <c:pt idx="26">
                  <c:v>OK</c:v>
                </c:pt>
                <c:pt idx="27">
                  <c:v>OR</c:v>
                </c:pt>
                <c:pt idx="28">
                  <c:v>IA</c:v>
                </c:pt>
                <c:pt idx="29">
                  <c:v>CO</c:v>
                </c:pt>
                <c:pt idx="30">
                  <c:v>AR</c:v>
                </c:pt>
                <c:pt idx="31">
                  <c:v>KS</c:v>
                </c:pt>
                <c:pt idx="32">
                  <c:v>MS</c:v>
                </c:pt>
                <c:pt idx="33">
                  <c:v>WV</c:v>
                </c:pt>
                <c:pt idx="34">
                  <c:v>NE</c:v>
                </c:pt>
                <c:pt idx="35">
                  <c:v>NV</c:v>
                </c:pt>
                <c:pt idx="36">
                  <c:v>NM</c:v>
                </c:pt>
                <c:pt idx="37">
                  <c:v>ME</c:v>
                </c:pt>
                <c:pt idx="38">
                  <c:v>UT</c:v>
                </c:pt>
                <c:pt idx="39">
                  <c:v>NH</c:v>
                </c:pt>
                <c:pt idx="40">
                  <c:v>HI</c:v>
                </c:pt>
                <c:pt idx="41">
                  <c:v>RI</c:v>
                </c:pt>
                <c:pt idx="42">
                  <c:v>ID</c:v>
                </c:pt>
                <c:pt idx="43">
                  <c:v>MT</c:v>
                </c:pt>
                <c:pt idx="44">
                  <c:v>SD</c:v>
                </c:pt>
                <c:pt idx="45">
                  <c:v>DE</c:v>
                </c:pt>
                <c:pt idx="46">
                  <c:v>ND</c:v>
                </c:pt>
                <c:pt idx="47">
                  <c:v>VT</c:v>
                </c:pt>
                <c:pt idx="48">
                  <c:v>DC</c:v>
                </c:pt>
                <c:pt idx="49">
                  <c:v>WY</c:v>
                </c:pt>
                <c:pt idx="50">
                  <c:v>AK</c:v>
                </c:pt>
              </c:strCache>
            </c:strRef>
          </c:cat>
          <c:val>
            <c:numRef>
              <c:f>'DATA-3Groups'!$M$4:$M$54</c:f>
              <c:numCache>
                <c:formatCode>0</c:formatCode>
                <c:ptCount val="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102.61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3879608"/>
        <c:axId val="2143882680"/>
      </c:barChart>
      <c:catAx>
        <c:axId val="2143879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2143882680"/>
        <c:crosses val="autoZero"/>
        <c:auto val="1"/>
        <c:lblAlgn val="ctr"/>
        <c:lblOffset val="100"/>
        <c:noMultiLvlLbl val="0"/>
      </c:catAx>
      <c:valAx>
        <c:axId val="21438826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43879608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Lato Regular"/>
          <a:cs typeface="Lato Regular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86819890757"/>
          <c:y val="0.0264531196161258"/>
          <c:w val="0.858613180109243"/>
          <c:h val="0.9470937607677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'DATA-4Groups'!$L$4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'DATA-4Groups'!$K$5:$K$55</c:f>
              <c:strCache>
                <c:ptCount val="51"/>
                <c:pt idx="0">
                  <c:v>CA</c:v>
                </c:pt>
                <c:pt idx="1">
                  <c:v>FL</c:v>
                </c:pt>
                <c:pt idx="2">
                  <c:v>NY</c:v>
                </c:pt>
                <c:pt idx="3">
                  <c:v>TX</c:v>
                </c:pt>
                <c:pt idx="4">
                  <c:v>PA</c:v>
                </c:pt>
                <c:pt idx="5">
                  <c:v>OH</c:v>
                </c:pt>
                <c:pt idx="6">
                  <c:v>IL</c:v>
                </c:pt>
                <c:pt idx="7">
                  <c:v>MI</c:v>
                </c:pt>
                <c:pt idx="8">
                  <c:v>NJ</c:v>
                </c:pt>
                <c:pt idx="9">
                  <c:v>NC</c:v>
                </c:pt>
                <c:pt idx="10">
                  <c:v>MA</c:v>
                </c:pt>
                <c:pt idx="11">
                  <c:v>VA</c:v>
                </c:pt>
                <c:pt idx="12">
                  <c:v>GA</c:v>
                </c:pt>
                <c:pt idx="13">
                  <c:v>MO</c:v>
                </c:pt>
                <c:pt idx="14">
                  <c:v>IN</c:v>
                </c:pt>
                <c:pt idx="15">
                  <c:v>WI</c:v>
                </c:pt>
                <c:pt idx="16">
                  <c:v>TN</c:v>
                </c:pt>
                <c:pt idx="17">
                  <c:v>WA</c:v>
                </c:pt>
                <c:pt idx="18">
                  <c:v>AZ</c:v>
                </c:pt>
                <c:pt idx="19">
                  <c:v>MN</c:v>
                </c:pt>
                <c:pt idx="20">
                  <c:v>MD</c:v>
                </c:pt>
                <c:pt idx="21">
                  <c:v>AL</c:v>
                </c:pt>
                <c:pt idx="22">
                  <c:v>LA</c:v>
                </c:pt>
                <c:pt idx="23">
                  <c:v>KY</c:v>
                </c:pt>
                <c:pt idx="24">
                  <c:v>SC</c:v>
                </c:pt>
                <c:pt idx="25">
                  <c:v>OR</c:v>
                </c:pt>
                <c:pt idx="26">
                  <c:v>CT</c:v>
                </c:pt>
                <c:pt idx="27">
                  <c:v>OK</c:v>
                </c:pt>
                <c:pt idx="28">
                  <c:v>CO</c:v>
                </c:pt>
                <c:pt idx="29">
                  <c:v>IA</c:v>
                </c:pt>
                <c:pt idx="30">
                  <c:v>AR</c:v>
                </c:pt>
                <c:pt idx="31">
                  <c:v>KS</c:v>
                </c:pt>
                <c:pt idx="32">
                  <c:v>MS</c:v>
                </c:pt>
                <c:pt idx="33">
                  <c:v>NV</c:v>
                </c:pt>
                <c:pt idx="34">
                  <c:v>WV</c:v>
                </c:pt>
                <c:pt idx="35">
                  <c:v>NE</c:v>
                </c:pt>
                <c:pt idx="36">
                  <c:v>NM</c:v>
                </c:pt>
                <c:pt idx="37">
                  <c:v>UT</c:v>
                </c:pt>
                <c:pt idx="38">
                  <c:v>ME</c:v>
                </c:pt>
                <c:pt idx="39">
                  <c:v>HI</c:v>
                </c:pt>
                <c:pt idx="40">
                  <c:v>ID</c:v>
                </c:pt>
                <c:pt idx="41">
                  <c:v>NH</c:v>
                </c:pt>
                <c:pt idx="42">
                  <c:v>RI</c:v>
                </c:pt>
                <c:pt idx="43">
                  <c:v>MT</c:v>
                </c:pt>
                <c:pt idx="44">
                  <c:v>SD</c:v>
                </c:pt>
                <c:pt idx="45">
                  <c:v>DE</c:v>
                </c:pt>
                <c:pt idx="46">
                  <c:v>ND</c:v>
                </c:pt>
                <c:pt idx="47">
                  <c:v>VT</c:v>
                </c:pt>
                <c:pt idx="48">
                  <c:v>WY</c:v>
                </c:pt>
                <c:pt idx="49">
                  <c:v>DC</c:v>
                </c:pt>
                <c:pt idx="50">
                  <c:v>AK</c:v>
                </c:pt>
              </c:strCache>
            </c:strRef>
          </c:cat>
          <c:val>
            <c:numRef>
              <c:f>'DATA-4Groups'!$L$5:$L$55</c:f>
              <c:numCache>
                <c:formatCode>0</c:formatCode>
                <c:ptCount val="51"/>
                <c:pt idx="0">
                  <c:v>1369.69</c:v>
                </c:pt>
                <c:pt idx="1">
                  <c:v>1064.86</c:v>
                </c:pt>
                <c:pt idx="2">
                  <c:v>889.33</c:v>
                </c:pt>
                <c:pt idx="3">
                  <c:v>823.49</c:v>
                </c:pt>
                <c:pt idx="4">
                  <c:v>716.13</c:v>
                </c:pt>
                <c:pt idx="5">
                  <c:v>580.4400000000001</c:v>
                </c:pt>
                <c:pt idx="6">
                  <c:v>561.74</c:v>
                </c:pt>
                <c:pt idx="7">
                  <c:v>489.49</c:v>
                </c:pt>
                <c:pt idx="8">
                  <c:v>418.49</c:v>
                </c:pt>
                <c:pt idx="9">
                  <c:v>384.19</c:v>
                </c:pt>
                <c:pt idx="10">
                  <c:v>316.24</c:v>
                </c:pt>
                <c:pt idx="11">
                  <c:v>308.53</c:v>
                </c:pt>
                <c:pt idx="12">
                  <c:v>302.84</c:v>
                </c:pt>
                <c:pt idx="13">
                  <c:v>293.16</c:v>
                </c:pt>
                <c:pt idx="14">
                  <c:v>292.14</c:v>
                </c:pt>
                <c:pt idx="15">
                  <c:v>287.2</c:v>
                </c:pt>
                <c:pt idx="16">
                  <c:v>274.9</c:v>
                </c:pt>
                <c:pt idx="17">
                  <c:v>273.83</c:v>
                </c:pt>
                <c:pt idx="18">
                  <c:v>263.98</c:v>
                </c:pt>
                <c:pt idx="19">
                  <c:v>236.77</c:v>
                </c:pt>
                <c:pt idx="20">
                  <c:v>222.33</c:v>
                </c:pt>
                <c:pt idx="21">
                  <c:v>221.79</c:v>
                </c:pt>
                <c:pt idx="22">
                  <c:v>194.54</c:v>
                </c:pt>
                <c:pt idx="23">
                  <c:v>194.53</c:v>
                </c:pt>
                <c:pt idx="24">
                  <c:v>190.71</c:v>
                </c:pt>
                <c:pt idx="25">
                  <c:v>184.95</c:v>
                </c:pt>
                <c:pt idx="26">
                  <c:v>182.55</c:v>
                </c:pt>
                <c:pt idx="27">
                  <c:v>176.67</c:v>
                </c:pt>
                <c:pt idx="28">
                  <c:v>170.88</c:v>
                </c:pt>
                <c:pt idx="29">
                  <c:v>170.59</c:v>
                </c:pt>
                <c:pt idx="30">
                  <c:v>142.87</c:v>
                </c:pt>
                <c:pt idx="31">
                  <c:v>136.09</c:v>
                </c:pt>
                <c:pt idx="32">
                  <c:v>129.18</c:v>
                </c:pt>
                <c:pt idx="33">
                  <c:v>105.35</c:v>
                </c:pt>
                <c:pt idx="34">
                  <c:v>104.53</c:v>
                </c:pt>
                <c:pt idx="35">
                  <c:v>90.5</c:v>
                </c:pt>
                <c:pt idx="36">
                  <c:v>88.04</c:v>
                </c:pt>
                <c:pt idx="37">
                  <c:v>79.76</c:v>
                </c:pt>
                <c:pt idx="38">
                  <c:v>0.0</c:v>
                </c:pt>
                <c:pt idx="39">
                  <c:v>64.51</c:v>
                </c:pt>
                <c:pt idx="40">
                  <c:v>64.39</c:v>
                </c:pt>
                <c:pt idx="41">
                  <c:v>63.57</c:v>
                </c:pt>
                <c:pt idx="42">
                  <c:v>56.01</c:v>
                </c:pt>
                <c:pt idx="43">
                  <c:v>50.67</c:v>
                </c:pt>
                <c:pt idx="44">
                  <c:v>43.49</c:v>
                </c:pt>
                <c:pt idx="45">
                  <c:v>42.2</c:v>
                </c:pt>
                <c:pt idx="46">
                  <c:v>36.86</c:v>
                </c:pt>
                <c:pt idx="47">
                  <c:v>31.95</c:v>
                </c:pt>
                <c:pt idx="48">
                  <c:v>26.04</c:v>
                </c:pt>
                <c:pt idx="49">
                  <c:v>21.22</c:v>
                </c:pt>
                <c:pt idx="50">
                  <c:v>17.37</c:v>
                </c:pt>
              </c:numCache>
            </c:numRef>
          </c:val>
        </c:ser>
        <c:ser>
          <c:idx val="1"/>
          <c:order val="1"/>
          <c:tx>
            <c:strRef>
              <c:f>'DATA-4Groups'!$M$4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EC008B"/>
            </a:solidFill>
          </c:spPr>
          <c:invertIfNegative val="0"/>
          <c:cat>
            <c:strRef>
              <c:f>'DATA-4Groups'!$K$5:$K$55</c:f>
              <c:strCache>
                <c:ptCount val="51"/>
                <c:pt idx="0">
                  <c:v>CA</c:v>
                </c:pt>
                <c:pt idx="1">
                  <c:v>FL</c:v>
                </c:pt>
                <c:pt idx="2">
                  <c:v>NY</c:v>
                </c:pt>
                <c:pt idx="3">
                  <c:v>TX</c:v>
                </c:pt>
                <c:pt idx="4">
                  <c:v>PA</c:v>
                </c:pt>
                <c:pt idx="5">
                  <c:v>OH</c:v>
                </c:pt>
                <c:pt idx="6">
                  <c:v>IL</c:v>
                </c:pt>
                <c:pt idx="7">
                  <c:v>MI</c:v>
                </c:pt>
                <c:pt idx="8">
                  <c:v>NJ</c:v>
                </c:pt>
                <c:pt idx="9">
                  <c:v>NC</c:v>
                </c:pt>
                <c:pt idx="10">
                  <c:v>MA</c:v>
                </c:pt>
                <c:pt idx="11">
                  <c:v>VA</c:v>
                </c:pt>
                <c:pt idx="12">
                  <c:v>GA</c:v>
                </c:pt>
                <c:pt idx="13">
                  <c:v>MO</c:v>
                </c:pt>
                <c:pt idx="14">
                  <c:v>IN</c:v>
                </c:pt>
                <c:pt idx="15">
                  <c:v>WI</c:v>
                </c:pt>
                <c:pt idx="16">
                  <c:v>TN</c:v>
                </c:pt>
                <c:pt idx="17">
                  <c:v>WA</c:v>
                </c:pt>
                <c:pt idx="18">
                  <c:v>AZ</c:v>
                </c:pt>
                <c:pt idx="19">
                  <c:v>MN</c:v>
                </c:pt>
                <c:pt idx="20">
                  <c:v>MD</c:v>
                </c:pt>
                <c:pt idx="21">
                  <c:v>AL</c:v>
                </c:pt>
                <c:pt idx="22">
                  <c:v>LA</c:v>
                </c:pt>
                <c:pt idx="23">
                  <c:v>KY</c:v>
                </c:pt>
                <c:pt idx="24">
                  <c:v>SC</c:v>
                </c:pt>
                <c:pt idx="25">
                  <c:v>OR</c:v>
                </c:pt>
                <c:pt idx="26">
                  <c:v>CT</c:v>
                </c:pt>
                <c:pt idx="27">
                  <c:v>OK</c:v>
                </c:pt>
                <c:pt idx="28">
                  <c:v>CO</c:v>
                </c:pt>
                <c:pt idx="29">
                  <c:v>IA</c:v>
                </c:pt>
                <c:pt idx="30">
                  <c:v>AR</c:v>
                </c:pt>
                <c:pt idx="31">
                  <c:v>KS</c:v>
                </c:pt>
                <c:pt idx="32">
                  <c:v>MS</c:v>
                </c:pt>
                <c:pt idx="33">
                  <c:v>NV</c:v>
                </c:pt>
                <c:pt idx="34">
                  <c:v>WV</c:v>
                </c:pt>
                <c:pt idx="35">
                  <c:v>NE</c:v>
                </c:pt>
                <c:pt idx="36">
                  <c:v>NM</c:v>
                </c:pt>
                <c:pt idx="37">
                  <c:v>UT</c:v>
                </c:pt>
                <c:pt idx="38">
                  <c:v>ME</c:v>
                </c:pt>
                <c:pt idx="39">
                  <c:v>HI</c:v>
                </c:pt>
                <c:pt idx="40">
                  <c:v>ID</c:v>
                </c:pt>
                <c:pt idx="41">
                  <c:v>NH</c:v>
                </c:pt>
                <c:pt idx="42">
                  <c:v>RI</c:v>
                </c:pt>
                <c:pt idx="43">
                  <c:v>MT</c:v>
                </c:pt>
                <c:pt idx="44">
                  <c:v>SD</c:v>
                </c:pt>
                <c:pt idx="45">
                  <c:v>DE</c:v>
                </c:pt>
                <c:pt idx="46">
                  <c:v>ND</c:v>
                </c:pt>
                <c:pt idx="47">
                  <c:v>VT</c:v>
                </c:pt>
                <c:pt idx="48">
                  <c:v>WY</c:v>
                </c:pt>
                <c:pt idx="49">
                  <c:v>DC</c:v>
                </c:pt>
                <c:pt idx="50">
                  <c:v>AK</c:v>
                </c:pt>
              </c:strCache>
            </c:strRef>
          </c:cat>
          <c:val>
            <c:numRef>
              <c:f>'DATA-4Groups'!$M$5:$M$55</c:f>
              <c:numCache>
                <c:formatCode>0</c:formatCode>
                <c:ptCount val="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75.51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5834520"/>
        <c:axId val="2145837592"/>
      </c:barChart>
      <c:catAx>
        <c:axId val="2145834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2145837592"/>
        <c:crosses val="autoZero"/>
        <c:auto val="1"/>
        <c:lblAlgn val="ctr"/>
        <c:lblOffset val="100"/>
        <c:noMultiLvlLbl val="0"/>
      </c:catAx>
      <c:valAx>
        <c:axId val="21458375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45834520"/>
        <c:crosses val="max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Lato Regular"/>
          <a:cs typeface="Lato Regular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0</xdr:rowOff>
    </xdr:from>
    <xdr:to>
      <xdr:col>7</xdr:col>
      <xdr:colOff>635000</xdr:colOff>
      <xdr:row>16</xdr:row>
      <xdr:rowOff>368300</xdr:rowOff>
    </xdr:to>
    <xdr:sp macro="" textlink="">
      <xdr:nvSpPr>
        <xdr:cNvPr id="2" name="TextBox 1"/>
        <xdr:cNvSpPr txBox="1"/>
      </xdr:nvSpPr>
      <xdr:spPr>
        <a:xfrm>
          <a:off x="469900" y="8001000"/>
          <a:ext cx="45085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</a:t>
          </a:r>
          <a:r>
            <a:rPr lang="en-US" sz="1100" b="0">
              <a:latin typeface="Lato Regular"/>
              <a:cs typeface="Lato Regular"/>
            </a:rPr>
            <a:t> Social Security Administration</a:t>
          </a:r>
        </a:p>
        <a:p>
          <a:r>
            <a:rPr lang="en-US" sz="1100" b="1">
              <a:latin typeface="Lato Regular"/>
              <a:cs typeface="Lato Regular"/>
            </a:rPr>
            <a:t>Note:</a:t>
          </a:r>
          <a:r>
            <a:rPr lang="en-US" sz="1100" b="0">
              <a:latin typeface="Lato Regular"/>
              <a:cs typeface="Lato Regular"/>
            </a:rPr>
            <a:t> All values in thousands.</a:t>
          </a:r>
        </a:p>
      </xdr:txBody>
    </xdr:sp>
    <xdr:clientData/>
  </xdr:twoCellAnchor>
  <xdr:twoCellAnchor>
    <xdr:from>
      <xdr:col>13</xdr:col>
      <xdr:colOff>0</xdr:colOff>
      <xdr:row>0</xdr:row>
      <xdr:rowOff>101600</xdr:rowOff>
    </xdr:from>
    <xdr:to>
      <xdr:col>18</xdr:col>
      <xdr:colOff>76200</xdr:colOff>
      <xdr:row>15</xdr:row>
      <xdr:rowOff>381000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0</xdr:rowOff>
    </xdr:from>
    <xdr:to>
      <xdr:col>7</xdr:col>
      <xdr:colOff>635000</xdr:colOff>
      <xdr:row>16</xdr:row>
      <xdr:rowOff>368300</xdr:rowOff>
    </xdr:to>
    <xdr:sp macro="" textlink="">
      <xdr:nvSpPr>
        <xdr:cNvPr id="2" name="TextBox 1"/>
        <xdr:cNvSpPr txBox="1"/>
      </xdr:nvSpPr>
      <xdr:spPr>
        <a:xfrm>
          <a:off x="469900" y="8204200"/>
          <a:ext cx="46228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b="1">
              <a:effectLst/>
              <a:latin typeface="Lato Regular"/>
              <a:cs typeface="Lato Regular"/>
            </a:rPr>
            <a:t>Source:</a:t>
          </a:r>
          <a:r>
            <a:rPr lang="en-US">
              <a:effectLst/>
              <a:latin typeface="Lato Regular"/>
              <a:cs typeface="Lato Regular"/>
            </a:rPr>
            <a:t> Social Security Administration</a:t>
          </a:r>
        </a:p>
        <a:p>
          <a:r>
            <a:rPr lang="en-US" b="1">
              <a:effectLst/>
              <a:latin typeface="Lato Regular"/>
              <a:cs typeface="Lato Regular"/>
            </a:rPr>
            <a:t>Note:</a:t>
          </a:r>
          <a:r>
            <a:rPr lang="en-US">
              <a:effectLst/>
              <a:latin typeface="Lato Regular"/>
              <a:cs typeface="Lato Regular"/>
            </a:rPr>
            <a:t> All values in thousands.</a:t>
          </a:r>
        </a:p>
        <a:p>
          <a:endParaRPr lang="en-US">
            <a:effectLst/>
            <a:latin typeface="Lato Regular"/>
            <a:cs typeface="Lato Regular"/>
          </a:endParaRPr>
        </a:p>
      </xdr:txBody>
    </xdr:sp>
    <xdr:clientData/>
  </xdr:twoCellAnchor>
  <xdr:twoCellAnchor>
    <xdr:from>
      <xdr:col>12</xdr:col>
      <xdr:colOff>431800</xdr:colOff>
      <xdr:row>0</xdr:row>
      <xdr:rowOff>114300</xdr:rowOff>
    </xdr:from>
    <xdr:to>
      <xdr:col>18</xdr:col>
      <xdr:colOff>50800</xdr:colOff>
      <xdr:row>16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0</xdr:rowOff>
    </xdr:from>
    <xdr:to>
      <xdr:col>7</xdr:col>
      <xdr:colOff>635000</xdr:colOff>
      <xdr:row>16</xdr:row>
      <xdr:rowOff>368300</xdr:rowOff>
    </xdr:to>
    <xdr:sp macro="" textlink="">
      <xdr:nvSpPr>
        <xdr:cNvPr id="2" name="TextBox 1"/>
        <xdr:cNvSpPr txBox="1"/>
      </xdr:nvSpPr>
      <xdr:spPr>
        <a:xfrm>
          <a:off x="469900" y="8204200"/>
          <a:ext cx="46228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  <a:r>
            <a:rPr lang="en-US" sz="1100" b="0">
              <a:latin typeface="Lato Regular"/>
              <a:cs typeface="Lato Regular"/>
            </a:rPr>
            <a:t>Social Security</a:t>
          </a:r>
          <a:r>
            <a:rPr lang="en-US" sz="1100" b="0" baseline="0">
              <a:latin typeface="Lato Regular"/>
              <a:cs typeface="Lato Regular"/>
            </a:rPr>
            <a:t> Administration</a:t>
          </a:r>
          <a:endParaRPr lang="en-US" sz="1100" b="0">
            <a:latin typeface="Lato Regular"/>
            <a:cs typeface="Lato Regular"/>
          </a:endParaRP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All values</a:t>
          </a:r>
          <a:r>
            <a:rPr lang="en-US" sz="1100" baseline="0">
              <a:effectLst/>
              <a:latin typeface="Lato Regular"/>
              <a:cs typeface="Lato Regular"/>
            </a:rPr>
            <a:t> in thousands.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  <xdr:twoCellAnchor>
    <xdr:from>
      <xdr:col>13</xdr:col>
      <xdr:colOff>0</xdr:colOff>
      <xdr:row>0</xdr:row>
      <xdr:rowOff>114300</xdr:rowOff>
    </xdr:from>
    <xdr:to>
      <xdr:col>18</xdr:col>
      <xdr:colOff>76200</xdr:colOff>
      <xdr:row>15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rban Institute Powerpoint Template">
  <a:themeElements>
    <a:clrScheme name="Custom 6">
      <a:dk1>
        <a:sysClr val="windowText" lastClr="000000"/>
      </a:dk1>
      <a:lt1>
        <a:sysClr val="window" lastClr="FFFFFF"/>
      </a:lt1>
      <a:dk2>
        <a:srgbClr val="0096D2"/>
      </a:dk2>
      <a:lt2>
        <a:srgbClr val="CECFCE"/>
      </a:lt2>
      <a:accent1>
        <a:srgbClr val="0096D2"/>
      </a:accent1>
      <a:accent2>
        <a:srgbClr val="9FC7DE"/>
      </a:accent2>
      <a:accent3>
        <a:srgbClr val="153D66"/>
      </a:accent3>
      <a:accent4>
        <a:srgbClr val="828381"/>
      </a:accent4>
      <a:accent5>
        <a:srgbClr val="B1B3B1"/>
      </a:accent5>
      <a:accent6>
        <a:srgbClr val="F0BA1B"/>
      </a:accent6>
      <a:hlink>
        <a:srgbClr val="3091C4"/>
      </a:hlink>
      <a:folHlink>
        <a:srgbClr val="FAB156"/>
      </a:folHlink>
    </a:clrScheme>
    <a:fontScheme name="Urban Pop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4_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2"/>
  <sheetViews>
    <sheetView showGridLines="0" tabSelected="1" workbookViewId="0">
      <selection activeCell="C3" sqref="C3"/>
    </sheetView>
  </sheetViews>
  <sheetFormatPr baseColWidth="10" defaultRowHeight="16" x14ac:dyDescent="0"/>
  <cols>
    <col min="1" max="1" width="6" style="10" customWidth="1"/>
    <col min="2" max="4" width="8.5" style="10" customWidth="1"/>
    <col min="5" max="5" width="10" style="10" bestFit="1" customWidth="1"/>
    <col min="6" max="12" width="8.5" style="10" customWidth="1"/>
    <col min="13" max="14" width="6" style="10" customWidth="1"/>
    <col min="15" max="15" width="10.5" style="10" bestFit="1" customWidth="1"/>
    <col min="16" max="18" width="6" style="10" customWidth="1"/>
    <col min="19" max="19" width="8.5" style="10" customWidth="1"/>
    <col min="41" max="16384" width="10.83203125" style="10"/>
  </cols>
  <sheetData>
    <row r="1" spans="2:17" ht="44" customHeight="1">
      <c r="B1" s="2" t="s">
        <v>129</v>
      </c>
      <c r="J1" s="122"/>
      <c r="K1" s="122"/>
      <c r="L1" s="122"/>
    </row>
    <row r="2" spans="2:17" s="4" customFormat="1" ht="17" customHeight="1">
      <c r="B2" s="133" t="s">
        <v>114</v>
      </c>
      <c r="C2" s="123"/>
      <c r="D2" s="123"/>
    </row>
    <row r="3" spans="2:17" s="4" customFormat="1" ht="20" customHeight="1">
      <c r="B3" s="4" t="s">
        <v>122</v>
      </c>
      <c r="C3" s="130" t="s">
        <v>83</v>
      </c>
      <c r="D3" s="1" t="s">
        <v>123</v>
      </c>
      <c r="E3" s="130" t="s">
        <v>62</v>
      </c>
      <c r="F3" s="159" t="s">
        <v>124</v>
      </c>
      <c r="G3" s="130">
        <v>2013</v>
      </c>
      <c r="J3" s="123"/>
      <c r="K3" s="124"/>
      <c r="L3" s="124"/>
    </row>
    <row r="4" spans="2:17" ht="21" customHeight="1">
      <c r="B4" s="4"/>
      <c r="C4" s="4"/>
      <c r="D4" s="4"/>
      <c r="E4" s="129"/>
      <c r="G4" s="4"/>
      <c r="H4" s="4"/>
      <c r="I4" s="4"/>
      <c r="J4" s="123"/>
      <c r="K4" s="124"/>
      <c r="L4" s="124"/>
    </row>
    <row r="5" spans="2:17" s="1" customFormat="1" ht="22" customHeight="1">
      <c r="B5" s="3"/>
      <c r="C5" s="4" t="s">
        <v>127</v>
      </c>
      <c r="D5" s="4"/>
      <c r="E5" s="8"/>
      <c r="F5" s="4" t="s">
        <v>128</v>
      </c>
      <c r="H5" s="4"/>
      <c r="I5" s="4"/>
      <c r="J5" s="123"/>
      <c r="K5" s="122"/>
      <c r="L5" s="122"/>
    </row>
    <row r="6" spans="2:17" s="1" customFormat="1" ht="17" customHeight="1" thickBot="1">
      <c r="B6" s="10"/>
      <c r="C6" s="10"/>
      <c r="D6" s="10"/>
      <c r="E6" s="132"/>
      <c r="F6" s="132"/>
      <c r="G6" s="10"/>
      <c r="H6" s="70"/>
      <c r="I6" s="10"/>
      <c r="J6" s="131"/>
      <c r="K6" s="10"/>
      <c r="L6" s="71"/>
      <c r="N6" s="69"/>
      <c r="O6" s="69"/>
      <c r="P6" s="69"/>
      <c r="Q6" s="69"/>
    </row>
    <row r="7" spans="2:17" s="1" customFormat="1" ht="51" customHeight="1" thickTop="1" thickBot="1">
      <c r="B7" s="73">
        <f>VLOOKUP(B34,'DATA-2Groups'!$A$4:$F$54,1+MATCH($E$3,'DATA-2Groups'!$C$2:$F$2,0)+MATCH($G$3,'DATA-2Groups'!$C$3:$F$3,0),0)</f>
        <v>28.945</v>
      </c>
      <c r="C7" s="74"/>
      <c r="D7" s="74"/>
      <c r="E7" s="74"/>
      <c r="F7" s="74"/>
      <c r="G7" s="74"/>
      <c r="H7" s="74"/>
      <c r="I7" s="74"/>
      <c r="J7" s="74"/>
      <c r="K7" s="74"/>
      <c r="L7" s="75">
        <f>VLOOKUP(L34,'DATA-2Groups'!$A$4:$F$54,1+MATCH($E$3,'DATA-2Groups'!$C$2:$F$2,0)+MATCH($G$3,'DATA-2Groups'!$C$3:$F$3,0),FALSE)</f>
        <v>120.172</v>
      </c>
    </row>
    <row r="8" spans="2:17" s="1" customFormat="1" ht="51" customHeight="1" thickTop="1" thickBot="1">
      <c r="B8" s="74"/>
      <c r="C8" s="74"/>
      <c r="D8" s="74"/>
      <c r="E8" s="74"/>
      <c r="F8" s="74"/>
      <c r="G8" s="76">
        <f>VLOOKUP(G35,'DATA-2Groups'!$A$4:$F$54,1+MATCH($E$3,'DATA-2Groups'!$C$2:$F$2,0)+MATCH($G$3,'DATA-2Groups'!$C$3:$F$3,0),0)</f>
        <v>453.786</v>
      </c>
      <c r="H8" s="74"/>
      <c r="I8" s="74"/>
      <c r="J8" s="74"/>
      <c r="K8" s="77">
        <f>VLOOKUP(K35,'DATA-2Groups'!$A$4:$F$54,1+MATCH($E$3,'DATA-2Groups'!$C$2:$F$2,0)+MATCH($G$3,'DATA-2Groups'!$C$3:$F$3,0),0)</f>
        <v>53.594000000000001</v>
      </c>
      <c r="L8" s="78">
        <f>VLOOKUP(L35,'DATA-2Groups'!$A$4:$F$54,1+MATCH($E$3,'DATA-2Groups'!$C$2:$F$2,0)+MATCH($G$3,'DATA-2Groups'!$C$3:$F$3,0),0)</f>
        <v>106.52800000000001</v>
      </c>
    </row>
    <row r="9" spans="2:17" s="1" customFormat="1" ht="51" customHeight="1" thickTop="1" thickBot="1">
      <c r="B9" s="72">
        <f>VLOOKUP(B36,'DATA-2Groups'!$A$4:$F$54,1+MATCH($E$3,'DATA-2Groups'!$C$2:$F$2,0)+MATCH($G$3,'DATA-2Groups'!$C$3:$F$3,0),0)</f>
        <v>474.61099999999999</v>
      </c>
      <c r="C9" s="79">
        <f>VLOOKUP(C36,'DATA-2Groups'!$A$4:$F$54,1+MATCH($E$3,'DATA-2Groups'!$C$2:$F$2,0)+MATCH($G$3,'DATA-2Groups'!$C$3:$F$3,0),0)</f>
        <v>112.50700000000001</v>
      </c>
      <c r="D9" s="80">
        <f>VLOOKUP(D36,'DATA-2Groups'!$A$4:$F$54,1+MATCH($E$3,'DATA-2Groups'!$C$2:$F$2,0)+MATCH($G$3,'DATA-2Groups'!$C$3:$F$3,0),0)</f>
        <v>79.802000000000007</v>
      </c>
      <c r="E9" s="81">
        <f>VLOOKUP(E36,'DATA-2Groups'!$A$4:$F$54,1+MATCH($E$3,'DATA-2Groups'!$C$2:$F$2,0)+MATCH($G$3,'DATA-2Groups'!$C$3:$F$3,0),0)</f>
        <v>52.645000000000003</v>
      </c>
      <c r="F9" s="82">
        <f>VLOOKUP(F36,'DATA-2Groups'!$A$4:$F$54,1+MATCH($E$3,'DATA-2Groups'!$C$2:$F$2,0)+MATCH($G$3,'DATA-2Groups'!$C$3:$F$3,0),0)</f>
        <v>389.40100000000001</v>
      </c>
      <c r="G9" s="83">
        <f>VLOOKUP(G36,'DATA-2Groups'!$A$4:$F$54,1+MATCH($E$3,'DATA-2Groups'!$C$2:$F$2,0)+MATCH($G$3,'DATA-2Groups'!$C$3:$F$3,0),0)</f>
        <v>876.346</v>
      </c>
      <c r="H9" s="84">
        <f>VLOOKUP(H36,'DATA-2Groups'!$A$4:$F$54,1+MATCH($E$3,'DATA-2Groups'!$C$2:$F$2,0)+MATCH($G$3,'DATA-2Groups'!$C$3:$F$3,0),0)</f>
        <v>792.37099999999998</v>
      </c>
      <c r="I9" s="74"/>
      <c r="J9" s="85">
        <f>VLOOKUP(J36,'DATA-2Groups'!$A$4:$F$54,1+MATCH($E$3,'DATA-2Groups'!$C$2:$F$2,0)+MATCH($G$3,'DATA-2Groups'!$C$3:$F$3,0),0)</f>
        <v>1417.624</v>
      </c>
      <c r="K9" s="86">
        <f>VLOOKUP(K36,'DATA-2Groups'!$A$4:$F$54,1+MATCH($E$3,'DATA-2Groups'!$C$2:$F$2,0)+MATCH($G$3,'DATA-2Groups'!$C$3:$F$3,0),0)</f>
        <v>489.69200000000001</v>
      </c>
      <c r="L9" s="74"/>
    </row>
    <row r="10" spans="2:17" s="1" customFormat="1" ht="51" customHeight="1" thickTop="1" thickBot="1">
      <c r="B10" s="87">
        <f>VLOOKUP(B37,'DATA-2Groups'!$A$4:$F$54,1+MATCH($E$3,'DATA-2Groups'!$C$2:$F$2,0)+MATCH($G$3,'DATA-2Groups'!$C$3:$F$3,0),0)</f>
        <v>309.94600000000003</v>
      </c>
      <c r="C10" s="88">
        <f>VLOOKUP(C37,'DATA-2Groups'!$A$4:$F$54,1+MATCH($E$3,'DATA-2Groups'!$C$2:$F$2,0)+MATCH($G$3,'DATA-2Groups'!$C$3:$F$3,0),0)</f>
        <v>172.607</v>
      </c>
      <c r="D10" s="89">
        <f>VLOOKUP(D37,'DATA-2Groups'!$A$4:$F$54,1+MATCH($E$3,'DATA-2Groups'!$C$2:$F$2,0)+MATCH($G$3,'DATA-2Groups'!$C$3:$F$3,0),0)</f>
        <v>38.335999999999999</v>
      </c>
      <c r="E10" s="90">
        <f>VLOOKUP(E37,'DATA-2Groups'!$A$4:$F$54,1+MATCH($E$3,'DATA-2Groups'!$C$2:$F$2,0)+MATCH($G$3,'DATA-2Groups'!$C$3:$F$3,0),0)</f>
        <v>67.168999999999997</v>
      </c>
      <c r="F10" s="91">
        <f>VLOOKUP(F37,'DATA-2Groups'!$A$4:$F$54,1+MATCH($E$3,'DATA-2Groups'!$C$2:$F$2,0)+MATCH($G$3,'DATA-2Groups'!$C$3:$F$3,0),0)</f>
        <v>256.95800000000003</v>
      </c>
      <c r="G10" s="92">
        <f>VLOOKUP(G37,'DATA-2Groups'!$A$4:$F$54,1+MATCH($E$3,'DATA-2Groups'!$C$2:$F$2,0)+MATCH($G$3,'DATA-2Groups'!$C$3:$F$3,0),0)</f>
        <v>493.65499999999997</v>
      </c>
      <c r="H10" s="93">
        <f>VLOOKUP(H37,'DATA-2Groups'!$A$4:$F$54,1+MATCH($E$3,'DATA-2Groups'!$C$2:$F$2,0)+MATCH($G$3,'DATA-2Groups'!$C$3:$F$3,0),0)</f>
        <v>885.79100000000005</v>
      </c>
      <c r="I10" s="94">
        <f>VLOOKUP(I37,'DATA-2Groups'!$A$4:$F$54,1+MATCH($E$3,'DATA-2Groups'!$C$2:$F$2,0)+MATCH($G$3,'DATA-2Groups'!$C$3:$F$3,0),0)</f>
        <v>1109.4580000000001</v>
      </c>
      <c r="J10" s="95">
        <f>VLOOKUP(J37,'DATA-2Groups'!$A$4:$F$54,1+MATCH($E$3,'DATA-2Groups'!$C$2:$F$2,0)+MATCH($G$3,'DATA-2Groups'!$C$3:$F$3,0),0)</f>
        <v>666.54499999999996</v>
      </c>
      <c r="K10" s="96">
        <f>VLOOKUP(K37,'DATA-2Groups'!$A$4:$F$54,1+MATCH($E$3,'DATA-2Groups'!$C$2:$F$2,0)+MATCH($G$3,'DATA-2Groups'!$C$3:$F$3,0),0)</f>
        <v>281.21499999999997</v>
      </c>
      <c r="L10" s="97">
        <f>VLOOKUP(L37,'DATA-2Groups'!$A$4:$F$54,1+MATCH($E$3,'DATA-2Groups'!$C$2:$F$2,0)+MATCH($G$3,'DATA-2Groups'!$C$3:$F$3,0),0)</f>
        <v>86.828000000000003</v>
      </c>
    </row>
    <row r="11" spans="2:17" s="1" customFormat="1" ht="51" customHeight="1" thickTop="1" thickBot="1">
      <c r="B11" s="98">
        <f>VLOOKUP(B38,'DATA-2Groups'!$A$4:$F$54,1+MATCH($E$3,'DATA-2Groups'!$C$2:$F$2,0)+MATCH($G$3,'DATA-2Groups'!$C$3:$F$3,0),0)</f>
        <v>2184.9609999999998</v>
      </c>
      <c r="C11" s="99">
        <f>VLOOKUP(C38,'DATA-2Groups'!$A$4:$F$54,1+MATCH($E$3,'DATA-2Groups'!$C$2:$F$2,0)+MATCH($G$3,'DATA-2Groups'!$C$3:$F$3,0),0)</f>
        <v>138.69300000000001</v>
      </c>
      <c r="D11" s="100">
        <f>VLOOKUP(D38,'DATA-2Groups'!$A$4:$F$54,1+MATCH($E$3,'DATA-2Groups'!$C$2:$F$2,0)+MATCH($G$3,'DATA-2Groups'!$C$3:$F$3,0),0)</f>
        <v>307.34199999999998</v>
      </c>
      <c r="E11" s="101">
        <f>VLOOKUP(E38,'DATA-2Groups'!$A$4:$F$54,1+MATCH($E$3,'DATA-2Groups'!$C$2:$F$2,0)+MATCH($G$3,'DATA-2Groups'!$C$3:$F$3,0),0)</f>
        <v>136.59899999999999</v>
      </c>
      <c r="F11" s="102">
        <f>VLOOKUP(F38,'DATA-2Groups'!$A$4:$F$54,1+MATCH($E$3,'DATA-2Groups'!$C$2:$F$2,0)+MATCH($G$3,'DATA-2Groups'!$C$3:$F$3,0),0)</f>
        <v>468.83300000000003</v>
      </c>
      <c r="G11" s="102">
        <f>VLOOKUP(G38,'DATA-2Groups'!$A$4:$F$54,1+MATCH($E$3,'DATA-2Groups'!$C$2:$F$2,0)+MATCH($G$3,'DATA-2Groups'!$C$3:$F$3,0),0)</f>
        <v>326.36</v>
      </c>
      <c r="H11" s="103">
        <f>VLOOKUP(H38,'DATA-2Groups'!$A$4:$F$54,1+MATCH($E$3,'DATA-2Groups'!$C$2:$F$2,0)+MATCH($G$3,'DATA-2Groups'!$C$3:$F$3,0),0)</f>
        <v>163.28</v>
      </c>
      <c r="I11" s="104">
        <f>VLOOKUP(I38,'DATA-2Groups'!$A$4:$F$54,1+MATCH($E$3,'DATA-2Groups'!$C$2:$F$2,0)+MATCH($G$3,'DATA-2Groups'!$C$3:$F$3,0),0)</f>
        <v>558.07399999999996</v>
      </c>
      <c r="J11" s="105">
        <f>VLOOKUP(J38,'DATA-2Groups'!$A$4:$F$54,1+MATCH($E$3,'DATA-2Groups'!$C$2:$F$2,0)+MATCH($G$3,'DATA-2Groups'!$C$3:$F$3,0),0)</f>
        <v>383.17700000000002</v>
      </c>
      <c r="K11" s="106">
        <f>VLOOKUP(K38,'DATA-2Groups'!$A$4:$F$54,1+MATCH($E$3,'DATA-2Groups'!$C$2:$F$2,0)+MATCH($G$3,'DATA-2Groups'!$C$3:$F$3,0),0)</f>
        <v>75.715999999999994</v>
      </c>
      <c r="L11" s="74"/>
    </row>
    <row r="12" spans="2:17" ht="51" customHeight="1" thickTop="1" thickBot="1">
      <c r="B12" s="74"/>
      <c r="C12" s="107">
        <f>VLOOKUP(C39,'DATA-2Groups'!$A$4:$F$54,1+MATCH($E$3,'DATA-2Groups'!$C$2:$F$2,0)+MATCH($G$3,'DATA-2Groups'!$C$3:$F$3,0),0)</f>
        <v>464.97399999999999</v>
      </c>
      <c r="D12" s="108">
        <f>VLOOKUP(D39,'DATA-2Groups'!$A$4:$F$54,1+MATCH($E$3,'DATA-2Groups'!$C$2:$F$2,0)+MATCH($G$3,'DATA-2Groups'!$C$3:$F$3,0),0)</f>
        <v>145.81299999999999</v>
      </c>
      <c r="E12" s="109">
        <f>VLOOKUP(E39,'DATA-2Groups'!$A$4:$F$54,1+MATCH($E$3,'DATA-2Groups'!$C$2:$F$2,0)+MATCH($G$3,'DATA-2Groups'!$C$3:$F$3,0),0)</f>
        <v>209.54400000000001</v>
      </c>
      <c r="F12" s="151">
        <f>VLOOKUP(F39,'DATA-2Groups'!$A$4:$F$54,1+MATCH($E$3,'DATA-2Groups'!$C$2:$F$2,0)+MATCH($G$3,'DATA-2Groups'!$C$3:$F$3,0),0)</f>
        <v>236.34800000000001</v>
      </c>
      <c r="G12" s="110">
        <f>VLOOKUP(G39,'DATA-2Groups'!$A$4:$F$54,1+MATCH($E$3,'DATA-2Groups'!$C$2:$F$2,0)+MATCH($G$3,'DATA-2Groups'!$C$3:$F$3,0),0)</f>
        <v>501.673</v>
      </c>
      <c r="H12" s="111">
        <f>VLOOKUP(H39,'DATA-2Groups'!$A$4:$F$54,1+MATCH($E$3,'DATA-2Groups'!$C$2:$F$2,0)+MATCH($G$3,'DATA-2Groups'!$C$3:$F$3,0),0)</f>
        <v>739.01900000000001</v>
      </c>
      <c r="I12" s="112">
        <f>VLOOKUP(I39,'DATA-2Groups'!$A$4:$F$54,1+MATCH($E$3,'DATA-2Groups'!$C$2:$F$2,0)+MATCH($G$3,'DATA-2Groups'!$C$3:$F$3,0),0)</f>
        <v>382.00299999999999</v>
      </c>
      <c r="J12" s="113">
        <f>VLOOKUP(J39,'DATA-2Groups'!$A$4:$F$54,1+MATCH($E$3,'DATA-2Groups'!$C$2:$F$2,0)+MATCH($G$3,'DATA-2Groups'!$C$3:$F$3,0),0)</f>
        <v>31.806999999999999</v>
      </c>
      <c r="K12" s="74"/>
      <c r="L12" s="74"/>
    </row>
    <row r="13" spans="2:17" ht="51" customHeight="1" thickTop="1" thickBot="1">
      <c r="B13" s="74"/>
      <c r="C13" s="74"/>
      <c r="D13" s="74"/>
      <c r="E13" s="114">
        <f>VLOOKUP(E40,'DATA-2Groups'!$A$4:$F$54,1+MATCH($E$3,'DATA-2Groups'!$C$2:$F$2,0)+MATCH($G$3,'DATA-2Groups'!$C$3:$F$3,0),0)</f>
        <v>282.94499999999999</v>
      </c>
      <c r="F13" s="134">
        <f>VLOOKUP(F40,'DATA-2Groups'!$A$4:$F$54,1+MATCH($E$3,'DATA-2Groups'!$C$2:$F$2,0)+MATCH($G$3,'DATA-2Groups'!$C$3:$F$3,0),0)</f>
        <v>302.44200000000001</v>
      </c>
      <c r="G13" s="115">
        <f>VLOOKUP(G40,'DATA-2Groups'!$A$4:$F$54,1+MATCH($E$3,'DATA-2Groups'!$C$2:$F$2,0)+MATCH($G$3,'DATA-2Groups'!$C$3:$F$3,0),0)</f>
        <v>220.74299999999999</v>
      </c>
      <c r="H13" s="116">
        <f>VLOOKUP(H40,'DATA-2Groups'!$A$4:$F$54,1+MATCH($E$3,'DATA-2Groups'!$C$2:$F$2,0)+MATCH($G$3,'DATA-2Groups'!$C$3:$F$3,0),0)</f>
        <v>381.51499999999999</v>
      </c>
      <c r="I13" s="117">
        <f>VLOOKUP(I40,'DATA-2Groups'!$A$4:$F$54,1+MATCH($E$3,'DATA-2Groups'!$C$2:$F$2,0)+MATCH($G$3,'DATA-2Groups'!$C$3:$F$3,0),0)</f>
        <v>613.61599999999999</v>
      </c>
      <c r="J13" s="74"/>
      <c r="K13" s="74"/>
      <c r="L13" s="74"/>
    </row>
    <row r="14" spans="2:17" ht="51" customHeight="1" thickTop="1" thickBot="1">
      <c r="B14" s="118">
        <f>VLOOKUP(B41,'DATA-2Groups'!$A$4:$F$54,1+MATCH($E$3,'DATA-2Groups'!$C$2:$F$2,0)+MATCH($G$3,'DATA-2Groups'!$C$3:$F$3,0),0)</f>
        <v>106.08499999999999</v>
      </c>
      <c r="C14" s="119"/>
      <c r="D14" s="119"/>
      <c r="E14" s="120">
        <f>VLOOKUP(E41,'DATA-2Groups'!$A$4:$F$54,1+MATCH($E$3,'DATA-2Groups'!$C$2:$F$2,0)+MATCH($G$3,'DATA-2Groups'!$C$3:$F$3,0),0)</f>
        <v>1437.7560000000001</v>
      </c>
      <c r="F14" s="119"/>
      <c r="G14" s="119"/>
      <c r="H14" s="119"/>
      <c r="I14" s="119"/>
      <c r="J14" s="121">
        <f>VLOOKUP(J41,'DATA-2Groups'!$A$4:$F$54,1+MATCH($E$3,'DATA-2Groups'!$C$2:$F$2,0)+MATCH($G$3,'DATA-2Groups'!$C$3:$F$3,0),0)</f>
        <v>1675.789</v>
      </c>
      <c r="K14" s="119"/>
      <c r="L14" s="119"/>
    </row>
    <row r="15" spans="2:17" ht="36" customHeight="1" thickTop="1"/>
    <row r="16" spans="2:17" ht="36" customHeight="1"/>
    <row r="17" ht="36" customHeight="1"/>
    <row r="18" ht="36" customHeight="1"/>
    <row r="19" ht="36" customHeight="1"/>
    <row r="20" ht="36" customHeight="1"/>
    <row r="33" spans="2:12" ht="17" thickBot="1"/>
    <row r="34" spans="2:12" ht="18" thickTop="1" thickBot="1">
      <c r="B34" s="13" t="s">
        <v>64</v>
      </c>
      <c r="C34" s="14"/>
      <c r="D34" s="14"/>
      <c r="E34" s="14"/>
      <c r="F34" s="14"/>
      <c r="G34" s="14"/>
      <c r="H34" s="14"/>
      <c r="I34" s="14"/>
      <c r="J34" s="14"/>
      <c r="K34" s="14"/>
      <c r="L34" s="15" t="s">
        <v>82</v>
      </c>
    </row>
    <row r="35" spans="2:12" ht="18" thickTop="1" thickBot="1">
      <c r="B35" s="14"/>
      <c r="C35" s="14"/>
      <c r="D35" s="14"/>
      <c r="E35" s="14"/>
      <c r="F35" s="14"/>
      <c r="G35" s="16" t="s">
        <v>112</v>
      </c>
      <c r="H35" s="14"/>
      <c r="I35" s="14"/>
      <c r="J35" s="14"/>
      <c r="K35" s="17" t="s">
        <v>108</v>
      </c>
      <c r="L35" s="18" t="s">
        <v>92</v>
      </c>
    </row>
    <row r="36" spans="2:12" ht="18" thickTop="1" thickBot="1">
      <c r="B36" s="19" t="s">
        <v>110</v>
      </c>
      <c r="C36" s="20" t="s">
        <v>75</v>
      </c>
      <c r="D36" s="21" t="s">
        <v>89</v>
      </c>
      <c r="E36" s="22" t="s">
        <v>97</v>
      </c>
      <c r="F36" s="23" t="s">
        <v>87</v>
      </c>
      <c r="G36" s="24" t="s">
        <v>76</v>
      </c>
      <c r="H36" s="25" t="s">
        <v>86</v>
      </c>
      <c r="I36" s="14"/>
      <c r="J36" s="26" t="s">
        <v>95</v>
      </c>
      <c r="K36" s="27" t="s">
        <v>85</v>
      </c>
      <c r="L36" s="14"/>
    </row>
    <row r="37" spans="2:12" ht="18" thickTop="1" thickBot="1">
      <c r="B37" s="28" t="s">
        <v>100</v>
      </c>
      <c r="C37" s="29" t="s">
        <v>91</v>
      </c>
      <c r="D37" s="30" t="s">
        <v>113</v>
      </c>
      <c r="E37" s="31" t="s">
        <v>104</v>
      </c>
      <c r="F37" s="32" t="s">
        <v>78</v>
      </c>
      <c r="G37" s="33" t="s">
        <v>77</v>
      </c>
      <c r="H37" s="34" t="s">
        <v>98</v>
      </c>
      <c r="I37" s="35" t="s">
        <v>101</v>
      </c>
      <c r="J37" s="36" t="s">
        <v>93</v>
      </c>
      <c r="K37" s="37" t="s">
        <v>69</v>
      </c>
      <c r="L37" s="38" t="s">
        <v>102</v>
      </c>
    </row>
    <row r="38" spans="2:12" ht="18" thickTop="1" thickBot="1">
      <c r="B38" s="39" t="s">
        <v>67</v>
      </c>
      <c r="C38" s="40" t="s">
        <v>107</v>
      </c>
      <c r="D38" s="41" t="s">
        <v>68</v>
      </c>
      <c r="E38" s="42" t="s">
        <v>90</v>
      </c>
      <c r="F38" s="43" t="s">
        <v>88</v>
      </c>
      <c r="G38" s="44" t="s">
        <v>80</v>
      </c>
      <c r="H38" s="45" t="s">
        <v>111</v>
      </c>
      <c r="I38" s="46" t="s">
        <v>109</v>
      </c>
      <c r="J38" s="47" t="s">
        <v>83</v>
      </c>
      <c r="K38" s="48" t="s">
        <v>70</v>
      </c>
      <c r="L38" s="14"/>
    </row>
    <row r="39" spans="2:12" ht="18" thickTop="1" thickBot="1">
      <c r="B39" s="14"/>
      <c r="C39" s="49" t="s">
        <v>65</v>
      </c>
      <c r="D39" s="50" t="s">
        <v>94</v>
      </c>
      <c r="E39" s="51" t="s">
        <v>79</v>
      </c>
      <c r="F39" s="52" t="s">
        <v>66</v>
      </c>
      <c r="G39" s="53" t="s">
        <v>105</v>
      </c>
      <c r="H39" s="54" t="s">
        <v>96</v>
      </c>
      <c r="I39" s="55" t="s">
        <v>103</v>
      </c>
      <c r="J39" s="56" t="s">
        <v>71</v>
      </c>
      <c r="K39" s="14"/>
      <c r="L39" s="14"/>
    </row>
    <row r="40" spans="2:12" ht="18" thickTop="1" thickBot="1">
      <c r="B40" s="14"/>
      <c r="C40" s="14"/>
      <c r="D40" s="14"/>
      <c r="E40" s="57" t="s">
        <v>99</v>
      </c>
      <c r="F40" s="58" t="s">
        <v>81</v>
      </c>
      <c r="G40" s="59" t="s">
        <v>84</v>
      </c>
      <c r="H40" s="60" t="s">
        <v>63</v>
      </c>
      <c r="I40" s="61" t="s">
        <v>73</v>
      </c>
      <c r="J40" s="14"/>
      <c r="K40" s="14"/>
      <c r="L40" s="14"/>
    </row>
    <row r="41" spans="2:12" ht="18" thickTop="1" thickBot="1">
      <c r="B41" s="62" t="s">
        <v>74</v>
      </c>
      <c r="C41" s="63"/>
      <c r="D41" s="63"/>
      <c r="E41" s="64" t="s">
        <v>106</v>
      </c>
      <c r="F41" s="63"/>
      <c r="G41" s="63"/>
      <c r="H41" s="63"/>
      <c r="I41" s="63"/>
      <c r="J41" s="65" t="s">
        <v>72</v>
      </c>
      <c r="K41" s="63"/>
      <c r="L41" s="63"/>
    </row>
    <row r="42" spans="2:12" ht="17" thickTop="1"/>
  </sheetData>
  <conditionalFormatting sqref="B7:L14">
    <cfRule type="containsBlanks" dxfId="14" priority="24">
      <formula>LEN(TRIM(B7))=0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equal" id="{38C3627D-8EA0-8244-B7E9-176A0153AF2D}">
            <xm:f>'DATA-2Groups'!$H$6</xm:f>
            <x14:dxf>
              <font>
                <color theme="0"/>
              </font>
              <fill>
                <patternFill patternType="solid">
                  <fgColor indexed="64"/>
                  <bgColor theme="6"/>
                </patternFill>
              </fill>
            </x14:dxf>
          </x14:cfRule>
          <x14:cfRule type="cellIs" priority="26" operator="lessThanOrEqual" id="{BC3CEE00-E46B-AB4D-9AFF-39180229E570}">
            <xm:f>'DATA-2Groups'!$H$5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14:cfRule type="cellIs" priority="27" operator="greaterThan" id="{22DA3E4B-04F4-0242-89C1-65E4E29579A1}">
            <xm:f>'DATA-2Groups'!$H$5</xm:f>
            <x14:dxf>
              <font>
                <color theme="0"/>
              </font>
              <fill>
                <patternFill patternType="solid">
                  <fgColor indexed="64"/>
                  <bgColor theme="3"/>
                </patternFill>
              </fill>
            </x14:dxf>
          </x14:cfRule>
          <xm:sqref>B7:L14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'DATA-2Groups'!$D$2:$E$2</xm:f>
          </x14:formula1>
          <xm:sqref>E3</xm:sqref>
        </x14:dataValidation>
        <x14:dataValidation type="list" allowBlank="1" showInputMessage="1" showErrorMessage="1">
          <x14:formula1>
            <xm:f>'DATA-2Groups'!$C$3:$D$3</xm:f>
          </x14:formula1>
          <xm:sqref>G3</xm:sqref>
        </x14:dataValidation>
        <x14:dataValidation type="list" allowBlank="1" showInputMessage="1" showErrorMessage="1">
          <x14:formula1>
            <xm:f>'DATA-2Groups'!$A$4:$A$54</xm:f>
          </x14:formula1>
          <xm:sqref>C3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baseColWidth="10" defaultRowHeight="16" x14ac:dyDescent="0"/>
  <cols>
    <col min="1" max="1" width="6" style="10" customWidth="1"/>
    <col min="2" max="2" width="10.83203125" style="10"/>
    <col min="3" max="4" width="11.5" style="10" bestFit="1" customWidth="1"/>
    <col min="5" max="7" width="10.83203125" style="10"/>
    <col min="8" max="8" width="11.33203125" style="10" bestFit="1" customWidth="1"/>
    <col min="9" max="10" width="11.33203125" style="10" customWidth="1"/>
    <col min="11" max="15" width="10.83203125" style="10"/>
    <col min="16" max="16" width="11.5" style="10" customWidth="1"/>
    <col min="17" max="17" width="8" style="10" bestFit="1" customWidth="1"/>
    <col min="18" max="18" width="11.5" style="10" bestFit="1" customWidth="1"/>
    <col min="19" max="20" width="4.6640625" style="10" bestFit="1" customWidth="1"/>
    <col min="21" max="21" width="10.83203125" style="10"/>
  </cols>
  <sheetData>
    <row r="1" spans="1:21">
      <c r="B1" s="149" t="s">
        <v>126</v>
      </c>
      <c r="C1" s="150">
        <f>MEDIAN(C4:C54)</f>
        <v>184.95</v>
      </c>
      <c r="D1" s="150">
        <f>MEDIAN(D4:D54)</f>
        <v>255.018</v>
      </c>
      <c r="E1" s="150">
        <f>MEDIAN(E4:E54)</f>
        <v>264.23</v>
      </c>
      <c r="F1" s="150">
        <f>MEDIAN(F4:F54)</f>
        <v>307.34199999999998</v>
      </c>
    </row>
    <row r="2" spans="1:21">
      <c r="B2" s="156"/>
      <c r="C2" s="156" t="s">
        <v>61</v>
      </c>
      <c r="D2" s="156" t="s">
        <v>61</v>
      </c>
      <c r="E2" s="156" t="s">
        <v>62</v>
      </c>
      <c r="F2" s="156" t="s">
        <v>62</v>
      </c>
      <c r="G2" s="70"/>
      <c r="H2" s="70"/>
      <c r="I2" s="70"/>
      <c r="J2" s="163" t="s">
        <v>117</v>
      </c>
      <c r="K2" s="163"/>
      <c r="L2" s="163"/>
      <c r="M2" s="163"/>
      <c r="O2" s="127"/>
      <c r="P2" s="127"/>
      <c r="Q2" s="127"/>
      <c r="R2" s="160" t="str">
        <f>'2Groups'!E3</f>
        <v>Women</v>
      </c>
    </row>
    <row r="3" spans="1:21">
      <c r="B3" s="156"/>
      <c r="C3" s="156">
        <v>2003</v>
      </c>
      <c r="D3" s="156">
        <v>2013</v>
      </c>
      <c r="E3" s="156">
        <v>2003</v>
      </c>
      <c r="F3" s="156">
        <v>2013</v>
      </c>
      <c r="J3" s="135" t="s">
        <v>118</v>
      </c>
      <c r="K3" s="127" t="s">
        <v>119</v>
      </c>
      <c r="L3" s="135" t="s">
        <v>116</v>
      </c>
      <c r="M3" s="135" t="s">
        <v>116</v>
      </c>
      <c r="O3" s="135" t="s">
        <v>120</v>
      </c>
      <c r="P3" s="135" t="s">
        <v>115</v>
      </c>
      <c r="Q3" s="136" t="s">
        <v>121</v>
      </c>
      <c r="R3" s="160">
        <f>'2Groups'!G3</f>
        <v>2013</v>
      </c>
      <c r="S3" s="161" t="str">
        <f>'2Groups'!C3</f>
        <v>MD</v>
      </c>
      <c r="T3" s="162">
        <f>VLOOKUP(S3,Q4:R54,2,0)</f>
        <v>383.17700000000002</v>
      </c>
      <c r="U3" s="123"/>
    </row>
    <row r="4" spans="1:21">
      <c r="A4" t="s">
        <v>63</v>
      </c>
      <c r="B4" s="156" t="s">
        <v>0</v>
      </c>
      <c r="C4" s="157">
        <v>221.79</v>
      </c>
      <c r="D4" s="158">
        <v>285.54000000000002</v>
      </c>
      <c r="E4" s="157">
        <v>326.83999999999997</v>
      </c>
      <c r="F4" s="158">
        <v>381.51499999999999</v>
      </c>
      <c r="G4" s="1"/>
      <c r="H4" s="66"/>
      <c r="I4" s="66"/>
      <c r="J4" s="125">
        <v>1</v>
      </c>
      <c r="K4" s="4" t="str">
        <f t="shared" ref="K4:K35" si="0">VLOOKUP(J4,$P$4:$R$54,2,0)</f>
        <v>CA</v>
      </c>
      <c r="L4" s="66">
        <f>IF(K4='2Groups'!$C$3,0,(VLOOKUP(J4,$P$4:$R$54,3,0)))</f>
        <v>2184.9609999999998</v>
      </c>
      <c r="M4" s="66">
        <f>IF(K4='2Groups'!$C$3,$T$3,0)</f>
        <v>0</v>
      </c>
      <c r="N4" s="4"/>
      <c r="O4" s="5" t="s">
        <v>0</v>
      </c>
      <c r="P4" s="6">
        <f>RANK(R4,$R$4:$R$54)</f>
        <v>23</v>
      </c>
      <c r="Q4" t="s">
        <v>63</v>
      </c>
      <c r="R4" s="6">
        <f>VLOOKUP(O4,$B$4:$F$54,MATCH('2Groups'!$E$3,$C$2:$F$2,0)+MATCH('2Groups'!$G$3,$C$3:$F$3,0),0)</f>
        <v>381.51499999999999</v>
      </c>
      <c r="S4" s="6"/>
      <c r="T4" s="4"/>
      <c r="U4" s="124"/>
    </row>
    <row r="5" spans="1:21">
      <c r="A5" t="s">
        <v>64</v>
      </c>
      <c r="B5" s="156" t="s">
        <v>1</v>
      </c>
      <c r="C5" s="157">
        <v>17.37</v>
      </c>
      <c r="D5" s="158">
        <v>29.347999999999999</v>
      </c>
      <c r="E5" s="157">
        <v>18.55</v>
      </c>
      <c r="F5" s="158">
        <v>28.945</v>
      </c>
      <c r="G5" s="141" t="s">
        <v>51</v>
      </c>
      <c r="H5" s="138">
        <f>INDEX(C1:F1,MATCH('2Groups'!$E$3,$C$2:$F$2,0)+MATCH('2Groups'!$G$3,$C$3:$F$3,0)-1)</f>
        <v>307.34199999999998</v>
      </c>
      <c r="I5" s="139"/>
      <c r="J5" s="126">
        <f t="shared" ref="J5:J36" si="1">J4+1</f>
        <v>2</v>
      </c>
      <c r="K5" s="4" t="str">
        <f t="shared" si="0"/>
        <v>FL</v>
      </c>
      <c r="L5" s="66">
        <f>IF(K5='2Groups'!$C$3,0,(VLOOKUP(J5,$P$4:$R$54,3,0)))</f>
        <v>1675.789</v>
      </c>
      <c r="M5" s="66">
        <f>IF(K5='2Groups'!$C$3,$T$3,0)</f>
        <v>0</v>
      </c>
      <c r="N5" s="4"/>
      <c r="O5" s="5" t="s">
        <v>1</v>
      </c>
      <c r="P5" s="6">
        <f t="shared" ref="P5:P35" si="2">RANK(R5,$R$4:$R$54)</f>
        <v>51</v>
      </c>
      <c r="Q5" t="s">
        <v>64</v>
      </c>
      <c r="R5" s="6">
        <f>VLOOKUP(O5,$B$4:$F$54,MATCH('2Groups'!$E$3,$C$2:$F$2,0)+MATCH('2Groups'!$G$3,$C$3:$F$3,0),0)</f>
        <v>28.945</v>
      </c>
      <c r="S5" s="6"/>
      <c r="T5" s="4"/>
      <c r="U5" s="4"/>
    </row>
    <row r="6" spans="1:21">
      <c r="A6" t="s">
        <v>65</v>
      </c>
      <c r="B6" s="156" t="s">
        <v>2</v>
      </c>
      <c r="C6" s="157">
        <v>263.98</v>
      </c>
      <c r="D6" s="158">
        <v>390.78300000000002</v>
      </c>
      <c r="E6" s="157">
        <v>334.04</v>
      </c>
      <c r="F6" s="158">
        <v>464.97399999999999</v>
      </c>
      <c r="G6" s="142" t="s">
        <v>125</v>
      </c>
      <c r="H6" s="137">
        <f>VLOOKUP('2Groups'!C3,A4:F54,1+MATCH('2Groups'!$E$3,$C$2:$F$2,0)+MATCH('2Groups'!$G$3,$C$3:$F$3,0),0)</f>
        <v>383.17700000000002</v>
      </c>
      <c r="I6" s="9"/>
      <c r="J6" s="126">
        <f t="shared" si="1"/>
        <v>3</v>
      </c>
      <c r="K6" s="4" t="str">
        <f t="shared" si="0"/>
        <v>TX</v>
      </c>
      <c r="L6" s="66">
        <f>IF(K6='2Groups'!$C$3,0,(VLOOKUP(J6,$P$4:$R$54,3,0)))</f>
        <v>1437.7560000000001</v>
      </c>
      <c r="M6" s="66">
        <f>IF(K6='2Groups'!$C$3,$T$3,0)</f>
        <v>0</v>
      </c>
      <c r="O6" s="5" t="s">
        <v>2</v>
      </c>
      <c r="P6" s="6">
        <f t="shared" si="2"/>
        <v>18</v>
      </c>
      <c r="Q6" t="s">
        <v>65</v>
      </c>
      <c r="R6" s="6">
        <f>VLOOKUP(O6,$B$4:$F$54,MATCH('2Groups'!$E$3,$C$2:$F$2,0)+MATCH('2Groups'!$G$3,$C$3:$F$3,0),0)</f>
        <v>464.97399999999999</v>
      </c>
      <c r="S6" s="6"/>
    </row>
    <row r="7" spans="1:21">
      <c r="A7" t="s">
        <v>66</v>
      </c>
      <c r="B7" s="156" t="s">
        <v>3</v>
      </c>
      <c r="C7" s="157">
        <v>142.87</v>
      </c>
      <c r="D7" s="158">
        <v>184.13300000000001</v>
      </c>
      <c r="E7" s="157">
        <v>203.09</v>
      </c>
      <c r="F7" s="158">
        <v>236.34800000000001</v>
      </c>
      <c r="G7" s="140"/>
      <c r="H7" s="9"/>
      <c r="I7" s="9"/>
      <c r="J7" s="126">
        <f t="shared" si="1"/>
        <v>4</v>
      </c>
      <c r="K7" s="4" t="str">
        <f t="shared" si="0"/>
        <v>NY</v>
      </c>
      <c r="L7" s="66">
        <f>IF(K7='2Groups'!$C$3,0,(VLOOKUP(J7,$P$4:$R$54,3,0)))</f>
        <v>1417.624</v>
      </c>
      <c r="M7" s="66">
        <f>IF(K7='2Groups'!$C$3,$T$3,0)</f>
        <v>0</v>
      </c>
      <c r="N7" s="1"/>
      <c r="O7" s="5" t="s">
        <v>3</v>
      </c>
      <c r="P7" s="6">
        <f t="shared" si="2"/>
        <v>31</v>
      </c>
      <c r="Q7" t="s">
        <v>66</v>
      </c>
      <c r="R7" s="6">
        <f>VLOOKUP(O7,$B$4:$F$54,MATCH('2Groups'!$E$3,$C$2:$F$2,0)+MATCH('2Groups'!$G$3,$C$3:$F$3,0),0)</f>
        <v>236.34800000000001</v>
      </c>
      <c r="S7" s="6"/>
      <c r="T7" s="1"/>
      <c r="U7" s="1"/>
    </row>
    <row r="8" spans="1:21">
      <c r="A8" t="s">
        <v>67</v>
      </c>
      <c r="B8" s="156" t="s">
        <v>4</v>
      </c>
      <c r="C8" s="157">
        <v>1369.69</v>
      </c>
      <c r="D8" s="158">
        <v>1797.123</v>
      </c>
      <c r="E8" s="157">
        <v>1791.18</v>
      </c>
      <c r="F8" s="158">
        <v>2184.9609999999998</v>
      </c>
      <c r="G8" s="140"/>
      <c r="H8" s="9"/>
      <c r="I8" s="1"/>
      <c r="J8" s="126">
        <f t="shared" si="1"/>
        <v>5</v>
      </c>
      <c r="K8" s="4" t="str">
        <f t="shared" si="0"/>
        <v>PA</v>
      </c>
      <c r="L8" s="66">
        <f>IF(K8='2Groups'!$C$3,0,(VLOOKUP(J8,$P$4:$R$54,3,0)))</f>
        <v>1109.4580000000001</v>
      </c>
      <c r="M8" s="66">
        <f>IF(K8='2Groups'!$C$3,$T$3,0)</f>
        <v>0</v>
      </c>
      <c r="N8" s="1"/>
      <c r="O8" s="5" t="s">
        <v>4</v>
      </c>
      <c r="P8" s="6">
        <f t="shared" si="2"/>
        <v>1</v>
      </c>
      <c r="Q8" t="s">
        <v>67</v>
      </c>
      <c r="R8" s="6">
        <f>VLOOKUP(O8,$B$4:$F$54,MATCH('2Groups'!$E$3,$C$2:$F$2,0)+MATCH('2Groups'!$G$3,$C$3:$F$3,0),0)</f>
        <v>2184.9609999999998</v>
      </c>
      <c r="S8" s="6"/>
      <c r="T8" s="1"/>
      <c r="U8" s="1"/>
    </row>
    <row r="9" spans="1:21">
      <c r="A9" t="s">
        <v>68</v>
      </c>
      <c r="B9" s="156" t="s">
        <v>5</v>
      </c>
      <c r="C9" s="157">
        <v>170.88</v>
      </c>
      <c r="D9" s="158">
        <v>257.839</v>
      </c>
      <c r="E9" s="157">
        <v>226.29</v>
      </c>
      <c r="F9" s="158">
        <v>307.34199999999998</v>
      </c>
      <c r="G9" s="140"/>
      <c r="H9" s="9"/>
      <c r="I9" s="1"/>
      <c r="J9" s="126">
        <f t="shared" si="1"/>
        <v>6</v>
      </c>
      <c r="K9" s="4" t="str">
        <f t="shared" si="0"/>
        <v>OH</v>
      </c>
      <c r="L9" s="66">
        <f>IF(K9='2Groups'!$C$3,0,(VLOOKUP(J9,$P$4:$R$54,3,0)))</f>
        <v>885.79100000000005</v>
      </c>
      <c r="M9" s="66">
        <f>IF(K9='2Groups'!$C$3,$T$3,0)</f>
        <v>0</v>
      </c>
      <c r="N9" s="1"/>
      <c r="O9" s="5" t="s">
        <v>5</v>
      </c>
      <c r="P9" s="6">
        <f t="shared" si="2"/>
        <v>26</v>
      </c>
      <c r="Q9" t="s">
        <v>68</v>
      </c>
      <c r="R9" s="6">
        <f>VLOOKUP(O9,$B$4:$F$54,MATCH('2Groups'!$E$3,$C$2:$F$2,0)+MATCH('2Groups'!$G$3,$C$3:$F$3,0),0)</f>
        <v>307.34199999999998</v>
      </c>
      <c r="S9" s="6"/>
      <c r="T9" s="1"/>
      <c r="U9" s="1"/>
    </row>
    <row r="10" spans="1:21">
      <c r="A10" t="s">
        <v>69</v>
      </c>
      <c r="B10" s="156" t="s">
        <v>6</v>
      </c>
      <c r="C10" s="157">
        <v>182.55</v>
      </c>
      <c r="D10" s="158">
        <v>213.29300000000001</v>
      </c>
      <c r="E10" s="157">
        <v>264.23</v>
      </c>
      <c r="F10" s="158">
        <v>281.21499999999997</v>
      </c>
      <c r="G10" s="140"/>
      <c r="H10" s="1"/>
      <c r="I10" s="1"/>
      <c r="J10" s="126">
        <f t="shared" si="1"/>
        <v>7</v>
      </c>
      <c r="K10" s="4" t="str">
        <f t="shared" si="0"/>
        <v>IL</v>
      </c>
      <c r="L10" s="66">
        <f>IF(K10='2Groups'!$C$3,0,(VLOOKUP(J10,$P$4:$R$54,3,0)))</f>
        <v>876.346</v>
      </c>
      <c r="M10" s="66">
        <f>IF(K10='2Groups'!$C$3,$T$3,0)</f>
        <v>0</v>
      </c>
      <c r="N10" s="1"/>
      <c r="O10" s="5" t="s">
        <v>6</v>
      </c>
      <c r="P10" s="6">
        <f t="shared" si="2"/>
        <v>29</v>
      </c>
      <c r="Q10" t="s">
        <v>69</v>
      </c>
      <c r="R10" s="6">
        <f>VLOOKUP(O10,$B$4:$F$54,MATCH('2Groups'!$E$3,$C$2:$F$2,0)+MATCH('2Groups'!$G$3,$C$3:$F$3,0),0)</f>
        <v>281.21499999999997</v>
      </c>
      <c r="S10" s="6"/>
      <c r="T10" s="1"/>
      <c r="U10" s="1"/>
    </row>
    <row r="11" spans="1:21">
      <c r="A11" t="s">
        <v>70</v>
      </c>
      <c r="B11" s="156" t="s">
        <v>7</v>
      </c>
      <c r="C11" s="157">
        <v>42.2</v>
      </c>
      <c r="D11" s="158">
        <v>59.633000000000003</v>
      </c>
      <c r="E11" s="157">
        <v>58.27</v>
      </c>
      <c r="F11" s="158">
        <v>75.715999999999994</v>
      </c>
      <c r="G11" s="1"/>
      <c r="H11" s="1"/>
      <c r="I11" s="1"/>
      <c r="J11" s="126">
        <f t="shared" si="1"/>
        <v>8</v>
      </c>
      <c r="K11" s="4" t="str">
        <f t="shared" si="0"/>
        <v>MI</v>
      </c>
      <c r="L11" s="66">
        <f>IF(K11='2Groups'!$C$3,0,(VLOOKUP(J11,$P$4:$R$54,3,0)))</f>
        <v>792.37099999999998</v>
      </c>
      <c r="M11" s="66">
        <f>IF(K11='2Groups'!$C$3,$T$3,0)</f>
        <v>0</v>
      </c>
      <c r="N11" s="1"/>
      <c r="O11" s="5" t="s">
        <v>7</v>
      </c>
      <c r="P11" s="6">
        <f t="shared" si="2"/>
        <v>45</v>
      </c>
      <c r="Q11" t="s">
        <v>70</v>
      </c>
      <c r="R11" s="6">
        <f>VLOOKUP(O11,$B$4:$F$54,MATCH('2Groups'!$E$3,$C$2:$F$2,0)+MATCH('2Groups'!$G$3,$C$3:$F$3,0),0)</f>
        <v>75.715999999999994</v>
      </c>
      <c r="S11" s="6"/>
      <c r="T11" s="1"/>
      <c r="U11" s="1"/>
    </row>
    <row r="12" spans="1:21">
      <c r="A12" t="s">
        <v>71</v>
      </c>
      <c r="B12" s="156" t="s">
        <v>8</v>
      </c>
      <c r="C12" s="157">
        <v>21.22</v>
      </c>
      <c r="D12" s="158">
        <v>22.827000000000002</v>
      </c>
      <c r="E12" s="157">
        <v>32.93</v>
      </c>
      <c r="F12" s="158">
        <v>31.806999999999999</v>
      </c>
      <c r="J12" s="126">
        <f t="shared" si="1"/>
        <v>9</v>
      </c>
      <c r="K12" s="4" t="str">
        <f t="shared" si="0"/>
        <v>NC</v>
      </c>
      <c r="L12" s="66">
        <f>IF(K12='2Groups'!$C$3,0,(VLOOKUP(J12,$P$4:$R$54,3,0)))</f>
        <v>739.01900000000001</v>
      </c>
      <c r="M12" s="66">
        <f>IF(K12='2Groups'!$C$3,$T$3,0)</f>
        <v>0</v>
      </c>
      <c r="N12" s="1"/>
      <c r="O12" s="5" t="s">
        <v>8</v>
      </c>
      <c r="P12" s="6">
        <f t="shared" si="2"/>
        <v>50</v>
      </c>
      <c r="Q12" t="s">
        <v>71</v>
      </c>
      <c r="R12" s="6">
        <f>VLOOKUP(O12,$B$4:$F$54,MATCH('2Groups'!$E$3,$C$2:$F$2,0)+MATCH('2Groups'!$G$3,$C$3:$F$3,0),0)</f>
        <v>31.806999999999999</v>
      </c>
      <c r="S12" s="6"/>
      <c r="T12" s="1"/>
      <c r="U12" s="1"/>
    </row>
    <row r="13" spans="1:21">
      <c r="A13" t="s">
        <v>72</v>
      </c>
      <c r="B13" s="156" t="s">
        <v>9</v>
      </c>
      <c r="C13" s="157">
        <v>1064.8599999999999</v>
      </c>
      <c r="D13" s="158">
        <v>1365.258</v>
      </c>
      <c r="E13" s="157">
        <v>1384.74</v>
      </c>
      <c r="F13" s="158">
        <v>1675.789</v>
      </c>
      <c r="J13" s="126">
        <f t="shared" si="1"/>
        <v>10</v>
      </c>
      <c r="K13" s="4" t="str">
        <f t="shared" si="0"/>
        <v>NJ</v>
      </c>
      <c r="L13" s="66">
        <f>IF(K13='2Groups'!$C$3,0,(VLOOKUP(J13,$P$4:$R$54,3,0)))</f>
        <v>666.54499999999996</v>
      </c>
      <c r="M13" s="66">
        <f>IF(K13='2Groups'!$C$3,$T$3,0)</f>
        <v>0</v>
      </c>
      <c r="N13" s="1"/>
      <c r="O13" s="5" t="s">
        <v>9</v>
      </c>
      <c r="P13" s="6">
        <f t="shared" si="2"/>
        <v>2</v>
      </c>
      <c r="Q13" t="s">
        <v>72</v>
      </c>
      <c r="R13" s="6">
        <f>VLOOKUP(O13,$B$4:$F$54,MATCH('2Groups'!$E$3,$C$2:$F$2,0)+MATCH('2Groups'!$G$3,$C$3:$F$3,0),0)</f>
        <v>1675.789</v>
      </c>
      <c r="S13" s="6"/>
      <c r="T13" s="1"/>
      <c r="U13" s="1"/>
    </row>
    <row r="14" spans="1:21">
      <c r="A14" t="s">
        <v>73</v>
      </c>
      <c r="B14" s="156" t="s">
        <v>10</v>
      </c>
      <c r="C14" s="157">
        <v>302.83999999999997</v>
      </c>
      <c r="D14" s="158">
        <v>464.61</v>
      </c>
      <c r="E14" s="157">
        <v>446.83</v>
      </c>
      <c r="F14" s="158">
        <v>613.61599999999999</v>
      </c>
      <c r="J14" s="126">
        <f t="shared" si="1"/>
        <v>11</v>
      </c>
      <c r="K14" s="4" t="str">
        <f t="shared" si="0"/>
        <v>GA</v>
      </c>
      <c r="L14" s="66">
        <f>IF(K14='2Groups'!$C$3,0,(VLOOKUP(J14,$P$4:$R$54,3,0)))</f>
        <v>613.61599999999999</v>
      </c>
      <c r="M14" s="66">
        <f>IF(K14='2Groups'!$C$3,$T$3,0)</f>
        <v>0</v>
      </c>
      <c r="O14" s="5" t="s">
        <v>10</v>
      </c>
      <c r="P14" s="6">
        <f t="shared" si="2"/>
        <v>11</v>
      </c>
      <c r="Q14" t="s">
        <v>73</v>
      </c>
      <c r="R14" s="6">
        <f>VLOOKUP(O14,$B$4:$F$54,MATCH('2Groups'!$E$3,$C$2:$F$2,0)+MATCH('2Groups'!$G$3,$C$3:$F$3,0),0)</f>
        <v>613.61599999999999</v>
      </c>
      <c r="S14" s="6"/>
    </row>
    <row r="15" spans="1:21">
      <c r="A15" t="s">
        <v>74</v>
      </c>
      <c r="B15" s="156" t="s">
        <v>11</v>
      </c>
      <c r="C15" s="157">
        <v>64.510000000000005</v>
      </c>
      <c r="D15" s="158">
        <v>84.600999999999999</v>
      </c>
      <c r="E15" s="157">
        <v>84.22</v>
      </c>
      <c r="F15" s="158">
        <v>106.08499999999999</v>
      </c>
      <c r="J15" s="126">
        <f t="shared" si="1"/>
        <v>12</v>
      </c>
      <c r="K15" s="4" t="str">
        <f t="shared" si="0"/>
        <v>VA</v>
      </c>
      <c r="L15" s="66">
        <f>IF(K15='2Groups'!$C$3,0,(VLOOKUP(J15,$P$4:$R$54,3,0)))</f>
        <v>558.07399999999996</v>
      </c>
      <c r="M15" s="66">
        <f>IF(K15='2Groups'!$C$3,$T$3,0)</f>
        <v>0</v>
      </c>
      <c r="O15" s="5" t="s">
        <v>11</v>
      </c>
      <c r="P15" s="6">
        <f t="shared" si="2"/>
        <v>42</v>
      </c>
      <c r="Q15" t="s">
        <v>74</v>
      </c>
      <c r="R15" s="6">
        <f>VLOOKUP(O15,$B$4:$F$54,MATCH('2Groups'!$E$3,$C$2:$F$2,0)+MATCH('2Groups'!$G$3,$C$3:$F$3,0),0)</f>
        <v>106.08499999999999</v>
      </c>
      <c r="S15" s="6"/>
    </row>
    <row r="16" spans="1:21">
      <c r="A16" t="s">
        <v>75</v>
      </c>
      <c r="B16" s="156" t="s">
        <v>12</v>
      </c>
      <c r="C16" s="157">
        <v>64.39</v>
      </c>
      <c r="D16" s="158">
        <v>97.953999999999994</v>
      </c>
      <c r="E16" s="157">
        <v>82.19</v>
      </c>
      <c r="F16" s="158">
        <v>112.50700000000001</v>
      </c>
      <c r="J16" s="126">
        <f t="shared" si="1"/>
        <v>13</v>
      </c>
      <c r="K16" s="4" t="str">
        <f t="shared" si="0"/>
        <v>TN</v>
      </c>
      <c r="L16" s="66">
        <f>IF(K16='2Groups'!$C$3,0,(VLOOKUP(J16,$P$4:$R$54,3,0)))</f>
        <v>501.673</v>
      </c>
      <c r="M16" s="66">
        <f>IF(K16='2Groups'!$C$3,$T$3,0)</f>
        <v>0</v>
      </c>
      <c r="O16" s="5" t="s">
        <v>12</v>
      </c>
      <c r="P16" s="6">
        <f t="shared" si="2"/>
        <v>40</v>
      </c>
      <c r="Q16" t="s">
        <v>75</v>
      </c>
      <c r="R16" s="6">
        <f>VLOOKUP(O16,$B$4:$F$54,MATCH('2Groups'!$E$3,$C$2:$F$2,0)+MATCH('2Groups'!$G$3,$C$3:$F$3,0),0)</f>
        <v>112.50700000000001</v>
      </c>
      <c r="S16" s="6"/>
    </row>
    <row r="17" spans="1:19">
      <c r="A17" t="s">
        <v>76</v>
      </c>
      <c r="B17" s="156" t="s">
        <v>13</v>
      </c>
      <c r="C17" s="157">
        <v>561.74</v>
      </c>
      <c r="D17" s="158">
        <v>671.76599999999996</v>
      </c>
      <c r="E17" s="157">
        <v>813.23</v>
      </c>
      <c r="F17" s="158">
        <v>876.346</v>
      </c>
      <c r="J17" s="126">
        <f t="shared" si="1"/>
        <v>14</v>
      </c>
      <c r="K17" s="4" t="str">
        <f t="shared" si="0"/>
        <v>IN</v>
      </c>
      <c r="L17" s="66">
        <f>IF(K17='2Groups'!$C$3,0,(VLOOKUP(J17,$P$4:$R$54,3,0)))</f>
        <v>493.65499999999997</v>
      </c>
      <c r="M17" s="66">
        <f>IF(K17='2Groups'!$C$3,$T$3,0)</f>
        <v>0</v>
      </c>
      <c r="O17" s="5" t="s">
        <v>13</v>
      </c>
      <c r="P17" s="6">
        <f t="shared" si="2"/>
        <v>7</v>
      </c>
      <c r="Q17" t="s">
        <v>76</v>
      </c>
      <c r="R17" s="6">
        <f>VLOOKUP(O17,$B$4:$F$54,MATCH('2Groups'!$E$3,$C$2:$F$2,0)+MATCH('2Groups'!$G$3,$C$3:$F$3,0),0)</f>
        <v>876.346</v>
      </c>
      <c r="S17" s="6"/>
    </row>
    <row r="18" spans="1:19">
      <c r="A18" t="s">
        <v>77</v>
      </c>
      <c r="B18" s="156" t="s">
        <v>14</v>
      </c>
      <c r="C18" s="157">
        <v>292.14</v>
      </c>
      <c r="D18" s="158">
        <v>373.13600000000002</v>
      </c>
      <c r="E18" s="157">
        <v>427.54</v>
      </c>
      <c r="F18" s="158">
        <v>493.65499999999997</v>
      </c>
      <c r="J18" s="126">
        <f t="shared" si="1"/>
        <v>15</v>
      </c>
      <c r="K18" s="4" t="str">
        <f t="shared" si="0"/>
        <v>MA</v>
      </c>
      <c r="L18" s="66">
        <f>IF(K18='2Groups'!$C$3,0,(VLOOKUP(J18,$P$4:$R$54,3,0)))</f>
        <v>489.69200000000001</v>
      </c>
      <c r="M18" s="66">
        <f>IF(K18='2Groups'!$C$3,$T$3,0)</f>
        <v>0</v>
      </c>
      <c r="O18" s="5" t="s">
        <v>14</v>
      </c>
      <c r="P18" s="6">
        <f t="shared" si="2"/>
        <v>14</v>
      </c>
      <c r="Q18" t="s">
        <v>77</v>
      </c>
      <c r="R18" s="6">
        <f>VLOOKUP(O18,$B$4:$F$54,MATCH('2Groups'!$E$3,$C$2:$F$2,0)+MATCH('2Groups'!$G$3,$C$3:$F$3,0),0)</f>
        <v>493.65499999999997</v>
      </c>
      <c r="S18" s="6"/>
    </row>
    <row r="19" spans="1:19">
      <c r="A19" t="s">
        <v>78</v>
      </c>
      <c r="B19" s="156" t="s">
        <v>15</v>
      </c>
      <c r="C19" s="157">
        <v>170.59</v>
      </c>
      <c r="D19" s="158">
        <v>196.22499999999999</v>
      </c>
      <c r="E19" s="157">
        <v>243.05</v>
      </c>
      <c r="F19" s="158">
        <v>256.95800000000003</v>
      </c>
      <c r="J19" s="126">
        <f t="shared" si="1"/>
        <v>16</v>
      </c>
      <c r="K19" s="4" t="str">
        <f t="shared" si="0"/>
        <v>WA</v>
      </c>
      <c r="L19" s="66">
        <f>IF(K19='2Groups'!$C$3,0,(VLOOKUP(J19,$P$4:$R$54,3,0)))</f>
        <v>474.61099999999999</v>
      </c>
      <c r="M19" s="66">
        <f>IF(K19='2Groups'!$C$3,$T$3,0)</f>
        <v>0</v>
      </c>
      <c r="O19" s="5" t="s">
        <v>15</v>
      </c>
      <c r="P19" s="6">
        <f t="shared" si="2"/>
        <v>30</v>
      </c>
      <c r="Q19" t="s">
        <v>78</v>
      </c>
      <c r="R19" s="6">
        <f>VLOOKUP(O19,$B$4:$F$54,MATCH('2Groups'!$E$3,$C$2:$F$2,0)+MATCH('2Groups'!$G$3,$C$3:$F$3,0),0)</f>
        <v>256.95800000000003</v>
      </c>
      <c r="S19" s="6"/>
    </row>
    <row r="20" spans="1:19">
      <c r="A20" t="s">
        <v>79</v>
      </c>
      <c r="B20" s="156" t="s">
        <v>16</v>
      </c>
      <c r="C20" s="157">
        <v>136.09</v>
      </c>
      <c r="D20" s="158">
        <v>161.30000000000001</v>
      </c>
      <c r="E20" s="157">
        <v>195.49</v>
      </c>
      <c r="F20" s="158">
        <v>209.54400000000001</v>
      </c>
      <c r="J20" s="126">
        <f t="shared" si="1"/>
        <v>17</v>
      </c>
      <c r="K20" s="4" t="str">
        <f t="shared" si="0"/>
        <v>MO</v>
      </c>
      <c r="L20" s="66">
        <f>IF(K20='2Groups'!$C$3,0,(VLOOKUP(J20,$P$4:$R$54,3,0)))</f>
        <v>468.83300000000003</v>
      </c>
      <c r="M20" s="66">
        <f>IF(K20='2Groups'!$C$3,$T$3,0)</f>
        <v>0</v>
      </c>
      <c r="O20" s="5" t="s">
        <v>16</v>
      </c>
      <c r="P20" s="6">
        <f t="shared" si="2"/>
        <v>33</v>
      </c>
      <c r="Q20" t="s">
        <v>79</v>
      </c>
      <c r="R20" s="6">
        <f>VLOOKUP(O20,$B$4:$F$54,MATCH('2Groups'!$E$3,$C$2:$F$2,0)+MATCH('2Groups'!$G$3,$C$3:$F$3,0),0)</f>
        <v>209.54400000000001</v>
      </c>
      <c r="S20" s="6"/>
    </row>
    <row r="21" spans="1:19">
      <c r="A21" t="s">
        <v>80</v>
      </c>
      <c r="B21" s="156" t="s">
        <v>17</v>
      </c>
      <c r="C21" s="157">
        <v>194.53</v>
      </c>
      <c r="D21" s="158">
        <v>255.018</v>
      </c>
      <c r="E21" s="157">
        <v>279.10000000000002</v>
      </c>
      <c r="F21" s="158">
        <v>326.36</v>
      </c>
      <c r="J21" s="126">
        <f t="shared" si="1"/>
        <v>18</v>
      </c>
      <c r="K21" s="4" t="str">
        <f t="shared" si="0"/>
        <v>AZ</v>
      </c>
      <c r="L21" s="66">
        <f>IF(K21='2Groups'!$C$3,0,(VLOOKUP(J21,$P$4:$R$54,3,0)))</f>
        <v>464.97399999999999</v>
      </c>
      <c r="M21" s="66">
        <f>IF(K21='2Groups'!$C$3,$T$3,0)</f>
        <v>0</v>
      </c>
      <c r="O21" s="5" t="s">
        <v>17</v>
      </c>
      <c r="P21" s="6">
        <f t="shared" si="2"/>
        <v>24</v>
      </c>
      <c r="Q21" t="s">
        <v>80</v>
      </c>
      <c r="R21" s="6">
        <f>VLOOKUP(O21,$B$4:$F$54,MATCH('2Groups'!$E$3,$C$2:$F$2,0)+MATCH('2Groups'!$G$3,$C$3:$F$3,0),0)</f>
        <v>326.36</v>
      </c>
      <c r="S21" s="6"/>
    </row>
    <row r="22" spans="1:19">
      <c r="A22" t="s">
        <v>81</v>
      </c>
      <c r="B22" s="156" t="s">
        <v>18</v>
      </c>
      <c r="C22" s="157">
        <v>194.54</v>
      </c>
      <c r="D22" s="158">
        <v>236.73699999999999</v>
      </c>
      <c r="E22" s="157">
        <v>276.89999999999998</v>
      </c>
      <c r="F22" s="158">
        <v>302.44200000000001</v>
      </c>
      <c r="J22" s="126">
        <f t="shared" si="1"/>
        <v>19</v>
      </c>
      <c r="K22" s="4" t="str">
        <f t="shared" si="0"/>
        <v>WI</v>
      </c>
      <c r="L22" s="66">
        <f>IF(K22='2Groups'!$C$3,0,(VLOOKUP(J22,$P$4:$R$54,3,0)))</f>
        <v>453.786</v>
      </c>
      <c r="M22" s="66">
        <f>IF(K22='2Groups'!$C$3,$T$3,0)</f>
        <v>0</v>
      </c>
      <c r="O22" s="5" t="s">
        <v>18</v>
      </c>
      <c r="P22" s="6">
        <f t="shared" si="2"/>
        <v>27</v>
      </c>
      <c r="Q22" t="s">
        <v>81</v>
      </c>
      <c r="R22" s="6">
        <f>VLOOKUP(O22,$B$4:$F$54,MATCH('2Groups'!$E$3,$C$2:$F$2,0)+MATCH('2Groups'!$G$3,$C$3:$F$3,0),0)</f>
        <v>302.44200000000001</v>
      </c>
      <c r="S22" s="6"/>
    </row>
    <row r="23" spans="1:19">
      <c r="A23" s="152" t="s">
        <v>82</v>
      </c>
      <c r="B23" s="156" t="s">
        <v>19</v>
      </c>
      <c r="C23" s="157">
        <v>75.510000000000005</v>
      </c>
      <c r="D23" s="158">
        <v>98.412000000000006</v>
      </c>
      <c r="E23" s="157">
        <v>102.61</v>
      </c>
      <c r="F23" s="158">
        <v>120.172</v>
      </c>
      <c r="J23" s="126">
        <f t="shared" si="1"/>
        <v>20</v>
      </c>
      <c r="K23" s="4" t="str">
        <f t="shared" si="0"/>
        <v>MN</v>
      </c>
      <c r="L23" s="66">
        <f>IF(K23='2Groups'!$C$3,0,(VLOOKUP(J23,$P$4:$R$54,3,0)))</f>
        <v>389.40100000000001</v>
      </c>
      <c r="M23" s="66">
        <f>IF(K23='2Groups'!$C$3,$T$3,0)</f>
        <v>0</v>
      </c>
      <c r="O23" s="153" t="s">
        <v>19</v>
      </c>
      <c r="P23" s="154">
        <f t="shared" si="2"/>
        <v>39</v>
      </c>
      <c r="Q23" s="152" t="s">
        <v>82</v>
      </c>
      <c r="R23" s="6">
        <f>VLOOKUP(O23,$B$4:$F$54,MATCH('2Groups'!$E$3,$C$2:$F$2,0)+MATCH('2Groups'!$G$3,$C$3:$F$3,0),0)</f>
        <v>120.172</v>
      </c>
      <c r="S23" s="6"/>
    </row>
    <row r="24" spans="1:19">
      <c r="A24" t="s">
        <v>83</v>
      </c>
      <c r="B24" s="156" t="s">
        <v>20</v>
      </c>
      <c r="C24" s="157">
        <v>222.33</v>
      </c>
      <c r="D24" s="158">
        <v>288.01799999999997</v>
      </c>
      <c r="E24" s="157">
        <v>321.79000000000002</v>
      </c>
      <c r="F24" s="158">
        <v>383.17700000000002</v>
      </c>
      <c r="J24" s="126">
        <f t="shared" si="1"/>
        <v>21</v>
      </c>
      <c r="K24" s="4" t="str">
        <f t="shared" si="0"/>
        <v>MD</v>
      </c>
      <c r="L24" s="66">
        <f>IF(K24='2Groups'!$C$3,0,(VLOOKUP(J24,$P$4:$R$54,3,0)))</f>
        <v>0</v>
      </c>
      <c r="M24" s="66">
        <f>IF(K24='2Groups'!$C$3,$T$3,0)</f>
        <v>383.17700000000002</v>
      </c>
      <c r="O24" s="5" t="s">
        <v>20</v>
      </c>
      <c r="P24" s="6">
        <f t="shared" si="2"/>
        <v>21</v>
      </c>
      <c r="Q24" t="s">
        <v>83</v>
      </c>
      <c r="R24" s="6">
        <f>VLOOKUP(O24,$B$4:$F$54,MATCH('2Groups'!$E$3,$C$2:$F$2,0)+MATCH('2Groups'!$G$3,$C$3:$F$3,0),0)</f>
        <v>383.17700000000002</v>
      </c>
      <c r="S24" s="6"/>
    </row>
    <row r="25" spans="1:19">
      <c r="A25" t="s">
        <v>85</v>
      </c>
      <c r="B25" s="156" t="s">
        <v>21</v>
      </c>
      <c r="C25" s="157">
        <v>316.24</v>
      </c>
      <c r="D25" s="158">
        <v>372.61200000000002</v>
      </c>
      <c r="E25" s="157">
        <v>468.67</v>
      </c>
      <c r="F25" s="158">
        <v>489.69200000000001</v>
      </c>
      <c r="J25" s="126">
        <f t="shared" si="1"/>
        <v>22</v>
      </c>
      <c r="K25" s="4" t="str">
        <f t="shared" si="0"/>
        <v>SC</v>
      </c>
      <c r="L25" s="66">
        <f>IF(K25='2Groups'!$C$3,0,(VLOOKUP(J25,$P$4:$R$54,3,0)))</f>
        <v>382.00299999999999</v>
      </c>
      <c r="M25" s="66">
        <f>IF(K25='2Groups'!$C$3,$T$3,0)</f>
        <v>0</v>
      </c>
      <c r="O25" s="5" t="s">
        <v>21</v>
      </c>
      <c r="P25" s="6">
        <f t="shared" si="2"/>
        <v>15</v>
      </c>
      <c r="Q25" t="s">
        <v>85</v>
      </c>
      <c r="R25" s="6">
        <f>VLOOKUP(O25,$B$4:$F$54,MATCH('2Groups'!$E$3,$C$2:$F$2,0)+MATCH('2Groups'!$G$3,$C$3:$F$3,0),0)</f>
        <v>489.69200000000001</v>
      </c>
      <c r="S25" s="6"/>
    </row>
    <row r="26" spans="1:19">
      <c r="A26" t="s">
        <v>86</v>
      </c>
      <c r="B26" s="156" t="s">
        <v>22</v>
      </c>
      <c r="C26" s="157">
        <v>489.49</v>
      </c>
      <c r="D26" s="158">
        <v>617.58299999999997</v>
      </c>
      <c r="E26" s="157">
        <v>689.01</v>
      </c>
      <c r="F26" s="158">
        <v>792.37099999999998</v>
      </c>
      <c r="J26" s="126">
        <f t="shared" si="1"/>
        <v>23</v>
      </c>
      <c r="K26" s="4" t="str">
        <f t="shared" si="0"/>
        <v>AL</v>
      </c>
      <c r="L26" s="66">
        <f>IF(K26='2Groups'!$C$3,0,(VLOOKUP(J26,$P$4:$R$54,3,0)))</f>
        <v>381.51499999999999</v>
      </c>
      <c r="M26" s="66">
        <f>IF(K26='2Groups'!$C$3,$T$3,0)</f>
        <v>0</v>
      </c>
      <c r="O26" s="5" t="s">
        <v>22</v>
      </c>
      <c r="P26" s="6">
        <f t="shared" si="2"/>
        <v>8</v>
      </c>
      <c r="Q26" t="s">
        <v>86</v>
      </c>
      <c r="R26" s="6">
        <f>VLOOKUP(O26,$B$4:$F$54,MATCH('2Groups'!$E$3,$C$2:$F$2,0)+MATCH('2Groups'!$G$3,$C$3:$F$3,0),0)</f>
        <v>792.37099999999998</v>
      </c>
      <c r="S26" s="6"/>
    </row>
    <row r="27" spans="1:19">
      <c r="A27" t="s">
        <v>87</v>
      </c>
      <c r="B27" s="156" t="s">
        <v>23</v>
      </c>
      <c r="C27" s="157">
        <v>236.77</v>
      </c>
      <c r="D27" s="158">
        <v>309.404</v>
      </c>
      <c r="E27" s="157">
        <v>331.82</v>
      </c>
      <c r="F27" s="158">
        <v>389.40100000000001</v>
      </c>
      <c r="J27" s="126">
        <f t="shared" si="1"/>
        <v>24</v>
      </c>
      <c r="K27" s="4" t="str">
        <f t="shared" si="0"/>
        <v>KY</v>
      </c>
      <c r="L27" s="66">
        <f>IF(K27='2Groups'!$C$3,0,(VLOOKUP(J27,$P$4:$R$54,3,0)))</f>
        <v>326.36</v>
      </c>
      <c r="M27" s="66">
        <f>IF(K27='2Groups'!$C$3,$T$3,0)</f>
        <v>0</v>
      </c>
      <c r="O27" s="5" t="s">
        <v>23</v>
      </c>
      <c r="P27" s="6">
        <f t="shared" si="2"/>
        <v>20</v>
      </c>
      <c r="Q27" t="s">
        <v>87</v>
      </c>
      <c r="R27" s="6">
        <f>VLOOKUP(O27,$B$4:$F$54,MATCH('2Groups'!$E$3,$C$2:$F$2,0)+MATCH('2Groups'!$G$3,$C$3:$F$3,0),0)</f>
        <v>389.40100000000001</v>
      </c>
      <c r="S27" s="6"/>
    </row>
    <row r="28" spans="1:19">
      <c r="A28" t="s">
        <v>84</v>
      </c>
      <c r="B28" s="156" t="s">
        <v>24</v>
      </c>
      <c r="C28" s="157">
        <v>129.18</v>
      </c>
      <c r="D28" s="158">
        <v>165.29499999999999</v>
      </c>
      <c r="E28" s="157">
        <v>191.38</v>
      </c>
      <c r="F28" s="158">
        <v>220.74299999999999</v>
      </c>
      <c r="J28" s="126">
        <f t="shared" si="1"/>
        <v>25</v>
      </c>
      <c r="K28" s="4" t="str">
        <f t="shared" si="0"/>
        <v>OR</v>
      </c>
      <c r="L28" s="66">
        <f>IF(K28='2Groups'!$C$3,0,(VLOOKUP(J28,$P$4:$R$54,3,0)))</f>
        <v>309.94600000000003</v>
      </c>
      <c r="M28" s="66">
        <f>IF(K28='2Groups'!$C$3,$T$3,0)</f>
        <v>0</v>
      </c>
      <c r="O28" s="5" t="s">
        <v>24</v>
      </c>
      <c r="P28" s="6">
        <f t="shared" si="2"/>
        <v>32</v>
      </c>
      <c r="Q28" t="s">
        <v>84</v>
      </c>
      <c r="R28" s="6">
        <f>VLOOKUP(O28,$B$4:$F$54,MATCH('2Groups'!$E$3,$C$2:$F$2,0)+MATCH('2Groups'!$G$3,$C$3:$F$3,0),0)</f>
        <v>220.74299999999999</v>
      </c>
      <c r="S28" s="6"/>
    </row>
    <row r="29" spans="1:19">
      <c r="A29" t="s">
        <v>88</v>
      </c>
      <c r="B29" s="156" t="s">
        <v>25</v>
      </c>
      <c r="C29" s="157">
        <v>293.16000000000003</v>
      </c>
      <c r="D29" s="158">
        <v>363.66899999999998</v>
      </c>
      <c r="E29" s="157">
        <v>416.02</v>
      </c>
      <c r="F29" s="158">
        <v>468.83300000000003</v>
      </c>
      <c r="J29" s="126">
        <f t="shared" si="1"/>
        <v>26</v>
      </c>
      <c r="K29" s="4" t="str">
        <f t="shared" si="0"/>
        <v>CO</v>
      </c>
      <c r="L29" s="66">
        <f>IF(K29='2Groups'!$C$3,0,(VLOOKUP(J29,$P$4:$R$54,3,0)))</f>
        <v>307.34199999999998</v>
      </c>
      <c r="M29" s="66">
        <f>IF(K29='2Groups'!$C$3,$T$3,0)</f>
        <v>0</v>
      </c>
      <c r="O29" s="5" t="s">
        <v>25</v>
      </c>
      <c r="P29" s="6">
        <f t="shared" si="2"/>
        <v>17</v>
      </c>
      <c r="Q29" t="s">
        <v>88</v>
      </c>
      <c r="R29" s="6">
        <f>VLOOKUP(O29,$B$4:$F$54,MATCH('2Groups'!$E$3,$C$2:$F$2,0)+MATCH('2Groups'!$G$3,$C$3:$F$3,0),0)</f>
        <v>468.83300000000003</v>
      </c>
      <c r="S29" s="6"/>
    </row>
    <row r="30" spans="1:19">
      <c r="A30" t="s">
        <v>89</v>
      </c>
      <c r="B30" s="156" t="s">
        <v>26</v>
      </c>
      <c r="C30" s="157">
        <v>50.67</v>
      </c>
      <c r="D30" s="158">
        <v>70.817999999999998</v>
      </c>
      <c r="E30" s="157">
        <v>64.540000000000006</v>
      </c>
      <c r="F30" s="158">
        <v>79.802000000000007</v>
      </c>
      <c r="J30" s="126">
        <f t="shared" si="1"/>
        <v>27</v>
      </c>
      <c r="K30" s="4" t="str">
        <f t="shared" si="0"/>
        <v>LA</v>
      </c>
      <c r="L30" s="66">
        <f>IF(K30='2Groups'!$C$3,0,(VLOOKUP(J30,$P$4:$R$54,3,0)))</f>
        <v>302.44200000000001</v>
      </c>
      <c r="M30" s="66">
        <f>IF(K30='2Groups'!$C$3,$T$3,0)</f>
        <v>0</v>
      </c>
      <c r="O30" s="5" t="s">
        <v>26</v>
      </c>
      <c r="P30" s="6">
        <f t="shared" si="2"/>
        <v>44</v>
      </c>
      <c r="Q30" t="s">
        <v>89</v>
      </c>
      <c r="R30" s="6">
        <f>VLOOKUP(O30,$B$4:$F$54,MATCH('2Groups'!$E$3,$C$2:$F$2,0)+MATCH('2Groups'!$G$3,$C$3:$F$3,0),0)</f>
        <v>79.802000000000007</v>
      </c>
      <c r="S30" s="6"/>
    </row>
    <row r="31" spans="1:19">
      <c r="A31" t="s">
        <v>90</v>
      </c>
      <c r="B31" s="156" t="s">
        <v>27</v>
      </c>
      <c r="C31" s="157">
        <v>90.5</v>
      </c>
      <c r="D31" s="158">
        <v>104.48399999999999</v>
      </c>
      <c r="E31" s="157">
        <v>128.80000000000001</v>
      </c>
      <c r="F31" s="158">
        <v>136.59899999999999</v>
      </c>
      <c r="J31" s="126">
        <f t="shared" si="1"/>
        <v>28</v>
      </c>
      <c r="K31" s="4" t="str">
        <f t="shared" si="0"/>
        <v>OK</v>
      </c>
      <c r="L31" s="66">
        <f>IF(K31='2Groups'!$C$3,0,(VLOOKUP(J31,$P$4:$R$54,3,0)))</f>
        <v>282.94499999999999</v>
      </c>
      <c r="M31" s="66">
        <f>IF(K31='2Groups'!$C$3,$T$3,0)</f>
        <v>0</v>
      </c>
      <c r="O31" s="5" t="s">
        <v>27</v>
      </c>
      <c r="P31" s="6">
        <f t="shared" si="2"/>
        <v>38</v>
      </c>
      <c r="Q31" t="s">
        <v>90</v>
      </c>
      <c r="R31" s="6">
        <f>VLOOKUP(O31,$B$4:$F$54,MATCH('2Groups'!$E$3,$C$2:$F$2,0)+MATCH('2Groups'!$G$3,$C$3:$F$3,0),0)</f>
        <v>136.59899999999999</v>
      </c>
      <c r="S31" s="6"/>
    </row>
    <row r="32" spans="1:19">
      <c r="A32" t="s">
        <v>91</v>
      </c>
      <c r="B32" s="156" t="s">
        <v>28</v>
      </c>
      <c r="C32" s="157">
        <v>105.35</v>
      </c>
      <c r="D32" s="158">
        <v>160.065</v>
      </c>
      <c r="E32" s="157">
        <v>118.17</v>
      </c>
      <c r="F32" s="158">
        <v>172.607</v>
      </c>
      <c r="J32" s="126">
        <f t="shared" si="1"/>
        <v>29</v>
      </c>
      <c r="K32" s="4" t="str">
        <f t="shared" si="0"/>
        <v>CT</v>
      </c>
      <c r="L32" s="66">
        <f>IF(K32='2Groups'!$C$3,0,(VLOOKUP(J32,$P$4:$R$54,3,0)))</f>
        <v>281.21499999999997</v>
      </c>
      <c r="M32" s="66">
        <f>IF(K32='2Groups'!$C$3,$T$3,0)</f>
        <v>0</v>
      </c>
      <c r="O32" s="5" t="s">
        <v>28</v>
      </c>
      <c r="P32" s="6">
        <f t="shared" si="2"/>
        <v>34</v>
      </c>
      <c r="Q32" t="s">
        <v>91</v>
      </c>
      <c r="R32" s="6">
        <f>VLOOKUP(O32,$B$4:$F$54,MATCH('2Groups'!$E$3,$C$2:$F$2,0)+MATCH('2Groups'!$G$3,$C$3:$F$3,0),0)</f>
        <v>172.607</v>
      </c>
      <c r="S32" s="6"/>
    </row>
    <row r="33" spans="1:19">
      <c r="A33" t="s">
        <v>92</v>
      </c>
      <c r="B33" s="156" t="s">
        <v>29</v>
      </c>
      <c r="C33" s="157">
        <v>63.57</v>
      </c>
      <c r="D33" s="158">
        <v>87.162000000000006</v>
      </c>
      <c r="E33" s="157">
        <v>85.22</v>
      </c>
      <c r="F33" s="158">
        <v>106.52800000000001</v>
      </c>
      <c r="J33" s="126">
        <f t="shared" si="1"/>
        <v>30</v>
      </c>
      <c r="K33" s="4" t="str">
        <f t="shared" si="0"/>
        <v>IA</v>
      </c>
      <c r="L33" s="66">
        <f>IF(K33='2Groups'!$C$3,0,(VLOOKUP(J33,$P$4:$R$54,3,0)))</f>
        <v>256.95800000000003</v>
      </c>
      <c r="M33" s="66">
        <f>IF(K33='2Groups'!$C$3,$T$3,0)</f>
        <v>0</v>
      </c>
      <c r="O33" s="5" t="s">
        <v>29</v>
      </c>
      <c r="P33" s="6">
        <f t="shared" si="2"/>
        <v>41</v>
      </c>
      <c r="Q33" t="s">
        <v>92</v>
      </c>
      <c r="R33" s="6">
        <f>VLOOKUP(O33,$B$4:$F$54,MATCH('2Groups'!$E$3,$C$2:$F$2,0)+MATCH('2Groups'!$G$3,$C$3:$F$3,0),0)</f>
        <v>106.52800000000001</v>
      </c>
      <c r="S33" s="6"/>
    </row>
    <row r="34" spans="1:19">
      <c r="A34" t="s">
        <v>93</v>
      </c>
      <c r="B34" s="156" t="s">
        <v>30</v>
      </c>
      <c r="C34" s="157">
        <v>418.49</v>
      </c>
      <c r="D34" s="158">
        <v>490.46800000000002</v>
      </c>
      <c r="E34" s="157">
        <v>615.99</v>
      </c>
      <c r="F34" s="158">
        <v>666.54499999999996</v>
      </c>
      <c r="J34" s="126">
        <f t="shared" si="1"/>
        <v>31</v>
      </c>
      <c r="K34" s="4" t="str">
        <f t="shared" si="0"/>
        <v>AR</v>
      </c>
      <c r="L34" s="66">
        <f>IF(K34='2Groups'!$C$3,0,(VLOOKUP(J34,$P$4:$R$54,3,0)))</f>
        <v>236.34800000000001</v>
      </c>
      <c r="M34" s="66">
        <f>IF(K34='2Groups'!$C$3,$T$3,0)</f>
        <v>0</v>
      </c>
      <c r="O34" s="5" t="s">
        <v>30</v>
      </c>
      <c r="P34" s="6">
        <f t="shared" si="2"/>
        <v>10</v>
      </c>
      <c r="Q34" t="s">
        <v>93</v>
      </c>
      <c r="R34" s="6">
        <f>VLOOKUP(O34,$B$4:$F$54,MATCH('2Groups'!$E$3,$C$2:$F$2,0)+MATCH('2Groups'!$G$3,$C$3:$F$3,0),0)</f>
        <v>666.54499999999996</v>
      </c>
      <c r="S34" s="6"/>
    </row>
    <row r="35" spans="1:19">
      <c r="A35" t="s">
        <v>94</v>
      </c>
      <c r="B35" s="156" t="s">
        <v>31</v>
      </c>
      <c r="C35" s="157">
        <v>88.04</v>
      </c>
      <c r="D35" s="158">
        <v>121.97799999999999</v>
      </c>
      <c r="E35" s="157">
        <v>109.51</v>
      </c>
      <c r="F35" s="158">
        <v>145.81299999999999</v>
      </c>
      <c r="J35" s="126">
        <f t="shared" si="1"/>
        <v>32</v>
      </c>
      <c r="K35" s="4" t="str">
        <f t="shared" si="0"/>
        <v>MS</v>
      </c>
      <c r="L35" s="66">
        <f>IF(K35='2Groups'!$C$3,0,(VLOOKUP(J35,$P$4:$R$54,3,0)))</f>
        <v>220.74299999999999</v>
      </c>
      <c r="M35" s="66">
        <f>IF(K35='2Groups'!$C$3,$T$3,0)</f>
        <v>0</v>
      </c>
      <c r="O35" s="5" t="s">
        <v>31</v>
      </c>
      <c r="P35" s="6">
        <f t="shared" si="2"/>
        <v>36</v>
      </c>
      <c r="Q35" t="s">
        <v>94</v>
      </c>
      <c r="R35" s="6">
        <f>VLOOKUP(O35,$B$4:$F$54,MATCH('2Groups'!$E$3,$C$2:$F$2,0)+MATCH('2Groups'!$G$3,$C$3:$F$3,0),0)</f>
        <v>145.81299999999999</v>
      </c>
      <c r="S35" s="6"/>
    </row>
    <row r="36" spans="1:19">
      <c r="A36" t="s">
        <v>95</v>
      </c>
      <c r="B36" s="156" t="s">
        <v>32</v>
      </c>
      <c r="C36" s="157">
        <v>889.33</v>
      </c>
      <c r="D36" s="158">
        <v>1052.337</v>
      </c>
      <c r="E36" s="157">
        <v>1302.56</v>
      </c>
      <c r="F36" s="158">
        <v>1417.624</v>
      </c>
      <c r="J36" s="126">
        <f t="shared" si="1"/>
        <v>33</v>
      </c>
      <c r="K36" s="4" t="str">
        <f t="shared" ref="K36:K54" si="3">VLOOKUP(J36,$P$4:$R$54,2,0)</f>
        <v>KS</v>
      </c>
      <c r="L36" s="66">
        <f>IF(K36='2Groups'!$C$3,0,(VLOOKUP(J36,$P$4:$R$54,3,0)))</f>
        <v>209.54400000000001</v>
      </c>
      <c r="M36" s="66">
        <f>IF(K36='2Groups'!$C$3,$T$3,0)</f>
        <v>0</v>
      </c>
      <c r="O36" s="5" t="s">
        <v>32</v>
      </c>
      <c r="P36" s="6">
        <f t="shared" ref="P36:P54" si="4">RANK(R36,$R$4:$R$54)</f>
        <v>4</v>
      </c>
      <c r="Q36" t="s">
        <v>95</v>
      </c>
      <c r="R36" s="6">
        <f>VLOOKUP(O36,$B$4:$F$54,MATCH('2Groups'!$E$3,$C$2:$F$2,0)+MATCH('2Groups'!$G$3,$C$3:$F$3,0),0)</f>
        <v>1417.624</v>
      </c>
      <c r="S36" s="6"/>
    </row>
    <row r="37" spans="1:19">
      <c r="A37" t="s">
        <v>96</v>
      </c>
      <c r="B37" s="156" t="s">
        <v>33</v>
      </c>
      <c r="C37" s="157">
        <v>384.19</v>
      </c>
      <c r="D37" s="158">
        <v>555.82899999999995</v>
      </c>
      <c r="E37" s="157">
        <v>564.55999999999995</v>
      </c>
      <c r="F37" s="158">
        <v>739.01900000000001</v>
      </c>
      <c r="J37" s="126">
        <f t="shared" ref="J37:J54" si="5">J36+1</f>
        <v>34</v>
      </c>
      <c r="K37" s="4" t="str">
        <f t="shared" si="3"/>
        <v>NV</v>
      </c>
      <c r="L37" s="66">
        <f>IF(K37='2Groups'!$C$3,0,(VLOOKUP(J37,$P$4:$R$54,3,0)))</f>
        <v>172.607</v>
      </c>
      <c r="M37" s="66">
        <f>IF(K37='2Groups'!$C$3,$T$3,0)</f>
        <v>0</v>
      </c>
      <c r="O37" s="5" t="s">
        <v>33</v>
      </c>
      <c r="P37" s="6">
        <f t="shared" si="4"/>
        <v>9</v>
      </c>
      <c r="Q37" t="s">
        <v>96</v>
      </c>
      <c r="R37" s="6">
        <f>VLOOKUP(O37,$B$4:$F$54,MATCH('2Groups'!$E$3,$C$2:$F$2,0)+MATCH('2Groups'!$G$3,$C$3:$F$3,0),0)</f>
        <v>739.01900000000001</v>
      </c>
      <c r="S37" s="6"/>
    </row>
    <row r="38" spans="1:19">
      <c r="A38" t="s">
        <v>97</v>
      </c>
      <c r="B38" s="156" t="s">
        <v>34</v>
      </c>
      <c r="C38" s="157">
        <v>36.86</v>
      </c>
      <c r="D38" s="158">
        <v>41.545000000000002</v>
      </c>
      <c r="E38" s="157">
        <v>51.61</v>
      </c>
      <c r="F38" s="158">
        <v>52.645000000000003</v>
      </c>
      <c r="J38" s="126">
        <f t="shared" si="5"/>
        <v>35</v>
      </c>
      <c r="K38" s="4" t="str">
        <f t="shared" si="3"/>
        <v>WV</v>
      </c>
      <c r="L38" s="66">
        <f>IF(K38='2Groups'!$C$3,0,(VLOOKUP(J38,$P$4:$R$54,3,0)))</f>
        <v>163.28</v>
      </c>
      <c r="M38" s="66">
        <f>IF(K38='2Groups'!$C$3,$T$3,0)</f>
        <v>0</v>
      </c>
      <c r="O38" s="5" t="s">
        <v>34</v>
      </c>
      <c r="P38" s="6">
        <f t="shared" si="4"/>
        <v>48</v>
      </c>
      <c r="Q38" t="s">
        <v>97</v>
      </c>
      <c r="R38" s="6">
        <f>VLOOKUP(O38,$B$4:$F$54,MATCH('2Groups'!$E$3,$C$2:$F$2,0)+MATCH('2Groups'!$G$3,$C$3:$F$3,0),0)</f>
        <v>52.645000000000003</v>
      </c>
      <c r="S38" s="6"/>
    </row>
    <row r="39" spans="1:19">
      <c r="A39" t="s">
        <v>98</v>
      </c>
      <c r="B39" s="156" t="s">
        <v>35</v>
      </c>
      <c r="C39" s="157">
        <v>580.44000000000005</v>
      </c>
      <c r="D39" s="158">
        <v>685.81899999999996</v>
      </c>
      <c r="E39" s="157">
        <v>835.75</v>
      </c>
      <c r="F39" s="158">
        <v>885.79100000000005</v>
      </c>
      <c r="J39" s="126">
        <f t="shared" si="5"/>
        <v>36</v>
      </c>
      <c r="K39" s="4" t="str">
        <f t="shared" si="3"/>
        <v>NM</v>
      </c>
      <c r="L39" s="66">
        <f>IF(K39='2Groups'!$C$3,0,(VLOOKUP(J39,$P$4:$R$54,3,0)))</f>
        <v>145.81299999999999</v>
      </c>
      <c r="M39" s="66">
        <f>IF(K39='2Groups'!$C$3,$T$3,0)</f>
        <v>0</v>
      </c>
      <c r="O39" s="5" t="s">
        <v>35</v>
      </c>
      <c r="P39" s="6">
        <f t="shared" si="4"/>
        <v>6</v>
      </c>
      <c r="Q39" t="s">
        <v>98</v>
      </c>
      <c r="R39" s="6">
        <f>VLOOKUP(O39,$B$4:$F$54,MATCH('2Groups'!$E$3,$C$2:$F$2,0)+MATCH('2Groups'!$G$3,$C$3:$F$3,0),0)</f>
        <v>885.79100000000005</v>
      </c>
      <c r="S39" s="6"/>
    </row>
    <row r="40" spans="1:19">
      <c r="A40" t="s">
        <v>99</v>
      </c>
      <c r="B40" s="156" t="s">
        <v>36</v>
      </c>
      <c r="C40" s="157">
        <v>176.67</v>
      </c>
      <c r="D40" s="158">
        <v>220.34299999999999</v>
      </c>
      <c r="E40" s="157">
        <v>248.72</v>
      </c>
      <c r="F40" s="158">
        <v>282.94499999999999</v>
      </c>
      <c r="J40" s="126">
        <f t="shared" si="5"/>
        <v>37</v>
      </c>
      <c r="K40" s="4" t="str">
        <f t="shared" si="3"/>
        <v>UT</v>
      </c>
      <c r="L40" s="66">
        <f>IF(K40='2Groups'!$C$3,0,(VLOOKUP(J40,$P$4:$R$54,3,0)))</f>
        <v>138.69300000000001</v>
      </c>
      <c r="M40" s="66">
        <f>IF(K40='2Groups'!$C$3,$T$3,0)</f>
        <v>0</v>
      </c>
      <c r="O40" s="5" t="s">
        <v>36</v>
      </c>
      <c r="P40" s="6">
        <f t="shared" si="4"/>
        <v>28</v>
      </c>
      <c r="Q40" t="s">
        <v>99</v>
      </c>
      <c r="R40" s="6">
        <f>VLOOKUP(O40,$B$4:$F$54,MATCH('2Groups'!$E$3,$C$2:$F$2,0)+MATCH('2Groups'!$G$3,$C$3:$F$3,0),0)</f>
        <v>282.94499999999999</v>
      </c>
      <c r="S40" s="6"/>
    </row>
    <row r="41" spans="1:19">
      <c r="A41" t="s">
        <v>100</v>
      </c>
      <c r="B41" s="156" t="s">
        <v>37</v>
      </c>
      <c r="C41" s="157">
        <v>184.95</v>
      </c>
      <c r="D41" s="158">
        <v>255.76599999999999</v>
      </c>
      <c r="E41" s="157">
        <v>244.79</v>
      </c>
      <c r="F41" s="158">
        <v>309.94600000000003</v>
      </c>
      <c r="J41" s="126">
        <f t="shared" si="5"/>
        <v>38</v>
      </c>
      <c r="K41" s="4" t="str">
        <f t="shared" si="3"/>
        <v>NE</v>
      </c>
      <c r="L41" s="66">
        <f>IF(K41='2Groups'!$C$3,0,(VLOOKUP(J41,$P$4:$R$54,3,0)))</f>
        <v>136.59899999999999</v>
      </c>
      <c r="M41" s="66">
        <f>IF(K41='2Groups'!$C$3,$T$3,0)</f>
        <v>0</v>
      </c>
      <c r="O41" s="5" t="s">
        <v>37</v>
      </c>
      <c r="P41" s="6">
        <f t="shared" si="4"/>
        <v>25</v>
      </c>
      <c r="Q41" t="s">
        <v>100</v>
      </c>
      <c r="R41" s="6">
        <f>VLOOKUP(O41,$B$4:$F$54,MATCH('2Groups'!$E$3,$C$2:$F$2,0)+MATCH('2Groups'!$G$3,$C$3:$F$3,0),0)</f>
        <v>309.94600000000003</v>
      </c>
      <c r="S41" s="6"/>
    </row>
    <row r="42" spans="1:19">
      <c r="A42" t="s">
        <v>101</v>
      </c>
      <c r="B42" s="156" t="s">
        <v>38</v>
      </c>
      <c r="C42" s="157">
        <v>716.13</v>
      </c>
      <c r="D42" s="158">
        <v>823.22900000000004</v>
      </c>
      <c r="E42" s="157">
        <v>1066.0999999999999</v>
      </c>
      <c r="F42" s="158">
        <v>1109.4580000000001</v>
      </c>
      <c r="J42" s="126">
        <f t="shared" si="5"/>
        <v>39</v>
      </c>
      <c r="K42" s="4" t="str">
        <f t="shared" si="3"/>
        <v>ME</v>
      </c>
      <c r="L42" s="66">
        <f>IF(K42='2Groups'!$C$3,0,(VLOOKUP(J42,$P$4:$R$54,3,0)))</f>
        <v>120.172</v>
      </c>
      <c r="M42" s="66">
        <f>IF(K42='2Groups'!$C$3,$T$3,0)</f>
        <v>0</v>
      </c>
      <c r="O42" s="5" t="s">
        <v>38</v>
      </c>
      <c r="P42" s="6">
        <f t="shared" si="4"/>
        <v>5</v>
      </c>
      <c r="Q42" t="s">
        <v>101</v>
      </c>
      <c r="R42" s="6">
        <f>VLOOKUP(O42,$B$4:$F$54,MATCH('2Groups'!$E$3,$C$2:$F$2,0)+MATCH('2Groups'!$G$3,$C$3:$F$3,0),0)</f>
        <v>1109.4580000000001</v>
      </c>
      <c r="S42" s="6"/>
    </row>
    <row r="43" spans="1:19">
      <c r="A43" t="s">
        <v>102</v>
      </c>
      <c r="B43" s="156" t="s">
        <v>39</v>
      </c>
      <c r="C43" s="157">
        <v>56.01</v>
      </c>
      <c r="D43" s="158">
        <v>63.881</v>
      </c>
      <c r="E43" s="157">
        <v>84.15</v>
      </c>
      <c r="F43" s="158">
        <v>86.828000000000003</v>
      </c>
      <c r="J43" s="126">
        <f t="shared" si="5"/>
        <v>40</v>
      </c>
      <c r="K43" s="4" t="str">
        <f t="shared" si="3"/>
        <v>ID</v>
      </c>
      <c r="L43" s="66">
        <f>IF(K43='2Groups'!$C$3,0,(VLOOKUP(J43,$P$4:$R$54,3,0)))</f>
        <v>112.50700000000001</v>
      </c>
      <c r="M43" s="66">
        <f>IF(K43='2Groups'!$C$3,$T$3,0)</f>
        <v>0</v>
      </c>
      <c r="O43" s="5" t="s">
        <v>39</v>
      </c>
      <c r="P43" s="6">
        <f t="shared" si="4"/>
        <v>43</v>
      </c>
      <c r="Q43" t="s">
        <v>102</v>
      </c>
      <c r="R43" s="6">
        <f>VLOOKUP(O43,$B$4:$F$54,MATCH('2Groups'!$E$3,$C$2:$F$2,0)+MATCH('2Groups'!$G$3,$C$3:$F$3,0),0)</f>
        <v>86.828000000000003</v>
      </c>
      <c r="S43" s="6"/>
    </row>
    <row r="44" spans="1:19">
      <c r="A44" t="s">
        <v>103</v>
      </c>
      <c r="B44" s="156" t="s">
        <v>40</v>
      </c>
      <c r="C44" s="157">
        <v>190.71</v>
      </c>
      <c r="D44" s="158">
        <v>296.56099999999998</v>
      </c>
      <c r="E44" s="157">
        <v>277.14999999999998</v>
      </c>
      <c r="F44" s="158">
        <v>382.00299999999999</v>
      </c>
      <c r="J44" s="126">
        <f t="shared" si="5"/>
        <v>41</v>
      </c>
      <c r="K44" s="4" t="str">
        <f t="shared" si="3"/>
        <v>NH</v>
      </c>
      <c r="L44" s="66">
        <f>IF(K44='2Groups'!$C$3,0,(VLOOKUP(J44,$P$4:$R$54,3,0)))</f>
        <v>106.52800000000001</v>
      </c>
      <c r="M44" s="66">
        <f>IF(K44='2Groups'!$C$3,$T$3,0)</f>
        <v>0</v>
      </c>
      <c r="O44" s="5" t="s">
        <v>40</v>
      </c>
      <c r="P44" s="6">
        <f t="shared" si="4"/>
        <v>22</v>
      </c>
      <c r="Q44" t="s">
        <v>103</v>
      </c>
      <c r="R44" s="6">
        <f>VLOOKUP(O44,$B$4:$F$54,MATCH('2Groups'!$E$3,$C$2:$F$2,0)+MATCH('2Groups'!$G$3,$C$3:$F$3,0),0)</f>
        <v>382.00299999999999</v>
      </c>
      <c r="S44" s="6"/>
    </row>
    <row r="45" spans="1:19">
      <c r="A45" t="s">
        <v>104</v>
      </c>
      <c r="B45" s="156" t="s">
        <v>41</v>
      </c>
      <c r="C45" s="157">
        <v>43.49</v>
      </c>
      <c r="D45" s="158">
        <v>55.744</v>
      </c>
      <c r="E45" s="157">
        <v>60.4</v>
      </c>
      <c r="F45" s="158">
        <v>67.168999999999997</v>
      </c>
      <c r="J45" s="126">
        <f t="shared" si="5"/>
        <v>42</v>
      </c>
      <c r="K45" s="4" t="str">
        <f t="shared" si="3"/>
        <v>HI</v>
      </c>
      <c r="L45" s="66">
        <f>IF(K45='2Groups'!$C$3,0,(VLOOKUP(J45,$P$4:$R$54,3,0)))</f>
        <v>106.08499999999999</v>
      </c>
      <c r="M45" s="66">
        <f>IF(K45='2Groups'!$C$3,$T$3,0)</f>
        <v>0</v>
      </c>
      <c r="O45" s="5" t="s">
        <v>41</v>
      </c>
      <c r="P45" s="6">
        <f t="shared" si="4"/>
        <v>46</v>
      </c>
      <c r="Q45" t="s">
        <v>104</v>
      </c>
      <c r="R45" s="6">
        <f>VLOOKUP(O45,$B$4:$F$54,MATCH('2Groups'!$E$3,$C$2:$F$2,0)+MATCH('2Groups'!$G$3,$C$3:$F$3,0),0)</f>
        <v>67.168999999999997</v>
      </c>
      <c r="S45" s="6"/>
    </row>
    <row r="46" spans="1:19">
      <c r="A46" t="s">
        <v>105</v>
      </c>
      <c r="B46" s="156" t="s">
        <v>42</v>
      </c>
      <c r="C46" s="157">
        <v>274.89999999999998</v>
      </c>
      <c r="D46" s="158">
        <v>386.178</v>
      </c>
      <c r="E46" s="157">
        <v>404.34</v>
      </c>
      <c r="F46" s="158">
        <v>501.673</v>
      </c>
      <c r="J46" s="126">
        <f t="shared" si="5"/>
        <v>43</v>
      </c>
      <c r="K46" s="4" t="str">
        <f t="shared" si="3"/>
        <v>RI</v>
      </c>
      <c r="L46" s="66">
        <f>IF(K46='2Groups'!$C$3,0,(VLOOKUP(J46,$P$4:$R$54,3,0)))</f>
        <v>86.828000000000003</v>
      </c>
      <c r="M46" s="66">
        <f>IF(K46='2Groups'!$C$3,$T$3,0)</f>
        <v>0</v>
      </c>
      <c r="O46" s="5" t="s">
        <v>42</v>
      </c>
      <c r="P46" s="6">
        <f t="shared" si="4"/>
        <v>13</v>
      </c>
      <c r="Q46" t="s">
        <v>105</v>
      </c>
      <c r="R46" s="6">
        <f>VLOOKUP(O46,$B$4:$F$54,MATCH('2Groups'!$E$3,$C$2:$F$2,0)+MATCH('2Groups'!$G$3,$C$3:$F$3,0),0)</f>
        <v>501.673</v>
      </c>
      <c r="S46" s="6"/>
    </row>
    <row r="47" spans="1:19">
      <c r="A47" t="s">
        <v>106</v>
      </c>
      <c r="B47" s="156" t="s">
        <v>43</v>
      </c>
      <c r="C47" s="157">
        <v>823.49</v>
      </c>
      <c r="D47" s="158">
        <v>1166.8019999999999</v>
      </c>
      <c r="E47" s="157">
        <v>1104.8900000000001</v>
      </c>
      <c r="F47" s="158">
        <v>1437.7560000000001</v>
      </c>
      <c r="J47" s="126">
        <f t="shared" si="5"/>
        <v>44</v>
      </c>
      <c r="K47" s="4" t="str">
        <f t="shared" si="3"/>
        <v>MT</v>
      </c>
      <c r="L47" s="66">
        <f>IF(K47='2Groups'!$C$3,0,(VLOOKUP(J47,$P$4:$R$54,3,0)))</f>
        <v>79.802000000000007</v>
      </c>
      <c r="M47" s="66">
        <f>IF(K47='2Groups'!$C$3,$T$3,0)</f>
        <v>0</v>
      </c>
      <c r="O47" s="5" t="s">
        <v>43</v>
      </c>
      <c r="P47" s="6">
        <f t="shared" si="4"/>
        <v>3</v>
      </c>
      <c r="Q47" t="s">
        <v>106</v>
      </c>
      <c r="R47" s="6">
        <f>VLOOKUP(O47,$B$4:$F$54,MATCH('2Groups'!$E$3,$C$2:$F$2,0)+MATCH('2Groups'!$G$3,$C$3:$F$3,0),0)</f>
        <v>1437.7560000000001</v>
      </c>
      <c r="S47" s="6"/>
    </row>
    <row r="48" spans="1:19">
      <c r="A48" t="s">
        <v>107</v>
      </c>
      <c r="B48" s="156" t="s">
        <v>44</v>
      </c>
      <c r="C48" s="157">
        <v>79.760000000000005</v>
      </c>
      <c r="D48" s="158">
        <v>115.876</v>
      </c>
      <c r="E48" s="157">
        <v>102.02</v>
      </c>
      <c r="F48" s="158">
        <v>138.69300000000001</v>
      </c>
      <c r="J48" s="126">
        <f t="shared" si="5"/>
        <v>45</v>
      </c>
      <c r="K48" s="4" t="str">
        <f t="shared" si="3"/>
        <v>DE</v>
      </c>
      <c r="L48" s="66">
        <f>IF(K48='2Groups'!$C$3,0,(VLOOKUP(J48,$P$4:$R$54,3,0)))</f>
        <v>75.715999999999994</v>
      </c>
      <c r="M48" s="66">
        <f>IF(K48='2Groups'!$C$3,$T$3,0)</f>
        <v>0</v>
      </c>
      <c r="O48" s="5" t="s">
        <v>44</v>
      </c>
      <c r="P48" s="6">
        <f t="shared" si="4"/>
        <v>37</v>
      </c>
      <c r="Q48" t="s">
        <v>107</v>
      </c>
      <c r="R48" s="6">
        <f>VLOOKUP(O48,$B$4:$F$54,MATCH('2Groups'!$E$3,$C$2:$F$2,0)+MATCH('2Groups'!$G$3,$C$3:$F$3,0),0)</f>
        <v>138.69300000000001</v>
      </c>
      <c r="S48" s="6"/>
    </row>
    <row r="49" spans="1:19">
      <c r="A49" t="s">
        <v>108</v>
      </c>
      <c r="B49" s="156" t="s">
        <v>45</v>
      </c>
      <c r="C49" s="157">
        <v>31.95</v>
      </c>
      <c r="D49" s="158">
        <v>44.031999999999996</v>
      </c>
      <c r="E49" s="157">
        <v>43.26</v>
      </c>
      <c r="F49" s="158">
        <v>53.594000000000001</v>
      </c>
      <c r="J49" s="126">
        <f t="shared" si="5"/>
        <v>46</v>
      </c>
      <c r="K49" s="4" t="str">
        <f t="shared" si="3"/>
        <v>SD</v>
      </c>
      <c r="L49" s="66">
        <f>IF(K49='2Groups'!$C$3,0,(VLOOKUP(J49,$P$4:$R$54,3,0)))</f>
        <v>67.168999999999997</v>
      </c>
      <c r="M49" s="66">
        <f>IF(K49='2Groups'!$C$3,$T$3,0)</f>
        <v>0</v>
      </c>
      <c r="O49" s="5" t="s">
        <v>45</v>
      </c>
      <c r="P49" s="6">
        <f t="shared" si="4"/>
        <v>47</v>
      </c>
      <c r="Q49" t="s">
        <v>108</v>
      </c>
      <c r="R49" s="6">
        <f>VLOOKUP(O49,$B$4:$F$54,MATCH('2Groups'!$E$3,$C$2:$F$2,0)+MATCH('2Groups'!$G$3,$C$3:$F$3,0),0)</f>
        <v>53.594000000000001</v>
      </c>
      <c r="S49" s="6"/>
    </row>
    <row r="50" spans="1:19">
      <c r="A50" t="s">
        <v>109</v>
      </c>
      <c r="B50" s="156" t="s">
        <v>46</v>
      </c>
      <c r="C50" s="157">
        <v>308.52999999999997</v>
      </c>
      <c r="D50" s="158">
        <v>426.48399999999998</v>
      </c>
      <c r="E50" s="157">
        <v>438.89</v>
      </c>
      <c r="F50" s="158">
        <v>558.07399999999996</v>
      </c>
      <c r="J50" s="126">
        <f t="shared" si="5"/>
        <v>47</v>
      </c>
      <c r="K50" s="4" t="str">
        <f t="shared" si="3"/>
        <v>VT</v>
      </c>
      <c r="L50" s="66">
        <f>IF(K50='2Groups'!$C$3,0,(VLOOKUP(J50,$P$4:$R$54,3,0)))</f>
        <v>53.594000000000001</v>
      </c>
      <c r="M50" s="66">
        <f>IF(K50='2Groups'!$C$3,$T$3,0)</f>
        <v>0</v>
      </c>
      <c r="O50" s="5" t="s">
        <v>46</v>
      </c>
      <c r="P50" s="6">
        <f t="shared" si="4"/>
        <v>12</v>
      </c>
      <c r="Q50" t="s">
        <v>109</v>
      </c>
      <c r="R50" s="6">
        <f>VLOOKUP(O50,$B$4:$F$54,MATCH('2Groups'!$E$3,$C$2:$F$2,0)+MATCH('2Groups'!$G$3,$C$3:$F$3,0),0)</f>
        <v>558.07399999999996</v>
      </c>
      <c r="S50" s="6"/>
    </row>
    <row r="51" spans="1:19">
      <c r="A51" t="s">
        <v>110</v>
      </c>
      <c r="B51" s="156" t="s">
        <v>47</v>
      </c>
      <c r="C51" s="157">
        <v>273.83</v>
      </c>
      <c r="D51" s="158">
        <v>391.39600000000002</v>
      </c>
      <c r="E51" s="157">
        <v>363.52</v>
      </c>
      <c r="F51" s="158">
        <v>474.61099999999999</v>
      </c>
      <c r="J51" s="126">
        <f t="shared" si="5"/>
        <v>48</v>
      </c>
      <c r="K51" s="4" t="str">
        <f t="shared" si="3"/>
        <v>ND</v>
      </c>
      <c r="L51" s="66">
        <f>IF(K51='2Groups'!$C$3,0,(VLOOKUP(J51,$P$4:$R$54,3,0)))</f>
        <v>52.645000000000003</v>
      </c>
      <c r="M51" s="66">
        <f>IF(K51='2Groups'!$C$3,$T$3,0)</f>
        <v>0</v>
      </c>
      <c r="O51" s="5" t="s">
        <v>47</v>
      </c>
      <c r="P51" s="6">
        <f t="shared" si="4"/>
        <v>16</v>
      </c>
      <c r="Q51" t="s">
        <v>110</v>
      </c>
      <c r="R51" s="6">
        <f>VLOOKUP(O51,$B$4:$F$54,MATCH('2Groups'!$E$3,$C$2:$F$2,0)+MATCH('2Groups'!$G$3,$C$3:$F$3,0),0)</f>
        <v>474.61099999999999</v>
      </c>
      <c r="S51" s="6"/>
    </row>
    <row r="52" spans="1:19">
      <c r="A52" t="s">
        <v>111</v>
      </c>
      <c r="B52" s="156" t="s">
        <v>48</v>
      </c>
      <c r="C52" s="157">
        <v>104.53</v>
      </c>
      <c r="D52" s="158">
        <v>129.767</v>
      </c>
      <c r="E52" s="157">
        <v>151.61000000000001</v>
      </c>
      <c r="F52" s="158">
        <v>163.28</v>
      </c>
      <c r="J52" s="126">
        <f t="shared" si="5"/>
        <v>49</v>
      </c>
      <c r="K52" s="4" t="str">
        <f t="shared" si="3"/>
        <v>WY</v>
      </c>
      <c r="L52" s="66">
        <f>IF(K52='2Groups'!$C$3,0,(VLOOKUP(J52,$P$4:$R$54,3,0)))</f>
        <v>38.335999999999999</v>
      </c>
      <c r="M52" s="66">
        <f>IF(K52='2Groups'!$C$3,$T$3,0)</f>
        <v>0</v>
      </c>
      <c r="O52" s="5" t="s">
        <v>48</v>
      </c>
      <c r="P52" s="6">
        <f t="shared" si="4"/>
        <v>35</v>
      </c>
      <c r="Q52" t="s">
        <v>111</v>
      </c>
      <c r="R52" s="6">
        <f>VLOOKUP(O52,$B$4:$F$54,MATCH('2Groups'!$E$3,$C$2:$F$2,0)+MATCH('2Groups'!$G$3,$C$3:$F$3,0),0)</f>
        <v>163.28</v>
      </c>
      <c r="S52" s="6"/>
    </row>
    <row r="53" spans="1:19">
      <c r="A53" t="s">
        <v>112</v>
      </c>
      <c r="B53" s="156" t="s">
        <v>49</v>
      </c>
      <c r="C53" s="157">
        <v>287.2</v>
      </c>
      <c r="D53" s="158">
        <v>358.70600000000002</v>
      </c>
      <c r="E53" s="157">
        <v>396.24</v>
      </c>
      <c r="F53" s="158">
        <v>453.786</v>
      </c>
      <c r="J53" s="126">
        <f t="shared" si="5"/>
        <v>50</v>
      </c>
      <c r="K53" s="4" t="str">
        <f t="shared" si="3"/>
        <v>DC</v>
      </c>
      <c r="L53" s="66">
        <f>IF(K53='2Groups'!$C$3,0,(VLOOKUP(J53,$P$4:$R$54,3,0)))</f>
        <v>31.806999999999999</v>
      </c>
      <c r="M53" s="66">
        <f>IF(K53='2Groups'!$C$3,$T$3,0)</f>
        <v>0</v>
      </c>
      <c r="O53" s="5" t="s">
        <v>49</v>
      </c>
      <c r="P53" s="6">
        <f t="shared" si="4"/>
        <v>19</v>
      </c>
      <c r="Q53" t="s">
        <v>112</v>
      </c>
      <c r="R53" s="6">
        <f>VLOOKUP(O53,$B$4:$F$54,MATCH('2Groups'!$E$3,$C$2:$F$2,0)+MATCH('2Groups'!$G$3,$C$3:$F$3,0),0)</f>
        <v>453.786</v>
      </c>
      <c r="S53" s="6"/>
    </row>
    <row r="54" spans="1:19">
      <c r="A54" t="s">
        <v>113</v>
      </c>
      <c r="B54" s="156" t="s">
        <v>50</v>
      </c>
      <c r="C54" s="157">
        <v>26.04</v>
      </c>
      <c r="D54" s="158">
        <v>33.823999999999998</v>
      </c>
      <c r="E54" s="157">
        <v>31.25</v>
      </c>
      <c r="F54" s="158">
        <v>38.335999999999999</v>
      </c>
      <c r="J54" s="126">
        <f t="shared" si="5"/>
        <v>51</v>
      </c>
      <c r="K54" s="4" t="str">
        <f t="shared" si="3"/>
        <v>AK</v>
      </c>
      <c r="L54" s="66">
        <f>IF(K54='2Groups'!$C$3,0,(VLOOKUP(J54,$P$4:$R$54,3,0)))</f>
        <v>28.945</v>
      </c>
      <c r="M54" s="66">
        <f>IF(K54='2Groups'!$C$3,$T$3,0)</f>
        <v>0</v>
      </c>
      <c r="O54" s="5" t="s">
        <v>50</v>
      </c>
      <c r="P54" s="6">
        <f t="shared" si="4"/>
        <v>49</v>
      </c>
      <c r="Q54" t="s">
        <v>113</v>
      </c>
      <c r="R54" s="6">
        <f>VLOOKUP(O54,$B$4:$F$54,MATCH('2Groups'!$E$3,$C$2:$F$2,0)+MATCH('2Groups'!$G$3,$C$3:$F$3,0),0)</f>
        <v>38.335999999999999</v>
      </c>
      <c r="S54" s="6"/>
    </row>
    <row r="55" spans="1:19">
      <c r="B55" s="5"/>
      <c r="C55" s="5"/>
      <c r="D55" s="5"/>
      <c r="E55" s="7"/>
      <c r="F55" s="7"/>
      <c r="O55" s="5"/>
      <c r="P55" s="5"/>
      <c r="R55" s="5"/>
      <c r="S55" s="5"/>
    </row>
  </sheetData>
  <mergeCells count="1">
    <mergeCell ref="J2:M2"/>
  </mergeCells>
  <pageMargins left="0.75" right="0.75" top="1" bottom="1" header="0.5" footer="0.5"/>
  <pageSetup orientation="portrait" horizontalDpi="4294967292" verticalDpi="4294967292"/>
  <ignoredErrors>
    <ignoredError sqref="C1:G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42"/>
  <sheetViews>
    <sheetView showGridLines="0" workbookViewId="0">
      <selection activeCell="C3" sqref="C3"/>
    </sheetView>
  </sheetViews>
  <sheetFormatPr baseColWidth="10" defaultRowHeight="16" x14ac:dyDescent="0"/>
  <cols>
    <col min="1" max="1" width="6" style="10" customWidth="1"/>
    <col min="2" max="4" width="8.5" style="10" customWidth="1"/>
    <col min="5" max="5" width="10" style="10" bestFit="1" customWidth="1"/>
    <col min="6" max="12" width="8.5" style="10" customWidth="1"/>
    <col min="13" max="14" width="6" style="10" customWidth="1"/>
    <col min="15" max="15" width="10.5" style="10" bestFit="1" customWidth="1"/>
    <col min="16" max="18" width="6" style="10" customWidth="1"/>
    <col min="19" max="19" width="8.5" style="10" customWidth="1"/>
    <col min="52" max="16384" width="10.83203125" style="10"/>
  </cols>
  <sheetData>
    <row r="1" spans="2:17" ht="44" customHeight="1">
      <c r="B1" s="2" t="s">
        <v>129</v>
      </c>
      <c r="J1" s="122"/>
      <c r="K1" s="122"/>
      <c r="L1" s="122"/>
    </row>
    <row r="2" spans="2:17" s="4" customFormat="1" ht="17" customHeight="1">
      <c r="B2" s="133" t="s">
        <v>114</v>
      </c>
      <c r="C2" s="123"/>
      <c r="D2" s="123"/>
    </row>
    <row r="3" spans="2:17" s="4" customFormat="1" ht="20" customHeight="1">
      <c r="B3" s="4" t="s">
        <v>122</v>
      </c>
      <c r="C3" s="130" t="s">
        <v>82</v>
      </c>
      <c r="D3" s="1" t="s">
        <v>123</v>
      </c>
      <c r="E3" s="130" t="s">
        <v>62</v>
      </c>
      <c r="F3" s="159" t="s">
        <v>124</v>
      </c>
      <c r="G3" s="130">
        <v>2003</v>
      </c>
      <c r="J3" s="123"/>
      <c r="K3" s="124"/>
      <c r="L3" s="124"/>
    </row>
    <row r="4" spans="2:17" ht="21" customHeight="1">
      <c r="B4" s="4"/>
      <c r="C4" s="4"/>
      <c r="D4" s="4"/>
      <c r="E4" s="129"/>
      <c r="G4" s="4"/>
      <c r="H4" s="4"/>
      <c r="I4" s="4"/>
      <c r="J4" s="123"/>
      <c r="K4" s="124"/>
      <c r="L4" s="124"/>
    </row>
    <row r="5" spans="2:17" s="1" customFormat="1" ht="22" customHeight="1">
      <c r="B5" s="3"/>
      <c r="C5" s="4" t="s">
        <v>58</v>
      </c>
      <c r="D5" s="4"/>
      <c r="E5" s="8"/>
      <c r="F5" s="4" t="s">
        <v>59</v>
      </c>
      <c r="H5" s="144"/>
      <c r="I5" s="4" t="s">
        <v>60</v>
      </c>
      <c r="L5" s="4"/>
    </row>
    <row r="6" spans="2:17" s="1" customFormat="1" ht="16" customHeight="1" thickBot="1">
      <c r="B6" s="10"/>
      <c r="C6" s="10"/>
      <c r="D6" s="10"/>
      <c r="E6" s="132"/>
      <c r="F6" s="132"/>
      <c r="G6" s="10"/>
      <c r="H6" s="70"/>
      <c r="I6" s="10"/>
      <c r="J6" s="131"/>
      <c r="K6" s="10"/>
      <c r="L6" s="71"/>
      <c r="N6" s="69"/>
      <c r="O6" s="69"/>
      <c r="P6" s="69"/>
      <c r="Q6" s="69"/>
    </row>
    <row r="7" spans="2:17" s="1" customFormat="1" ht="51" customHeight="1" thickTop="1" thickBot="1">
      <c r="B7" s="73">
        <f>VLOOKUP(B34,'DATA-3Groups'!$A$6:$F$56,1+MATCH($E$3,'DATA-3Groups'!$C$4:$F$4,0)+MATCH($G$3,'DATA-3Groups'!$C$5:$F$5,0),0)</f>
        <v>18.55</v>
      </c>
      <c r="C7" s="74"/>
      <c r="D7" s="74"/>
      <c r="E7" s="74"/>
      <c r="F7" s="74"/>
      <c r="G7" s="74"/>
      <c r="H7" s="74"/>
      <c r="I7" s="74"/>
      <c r="J7" s="74"/>
      <c r="K7" s="74"/>
      <c r="L7" s="75">
        <f>VLOOKUP(L34,'DATA-3Groups'!$A$6:$F$56,1+MATCH($E$3,'DATA-3Groups'!$C$4:$F$4,0)+MATCH($G$3,'DATA-3Groups'!$C$5:$F$5,0),FALSE)</f>
        <v>102.61</v>
      </c>
    </row>
    <row r="8" spans="2:17" s="1" customFormat="1" ht="51" customHeight="1" thickTop="1" thickBot="1">
      <c r="B8" s="74"/>
      <c r="C8" s="74"/>
      <c r="D8" s="74"/>
      <c r="E8" s="74"/>
      <c r="F8" s="74"/>
      <c r="G8" s="76">
        <f>VLOOKUP(G35,'DATA-3Groups'!$A$6:$F$56,1+MATCH($E$3,'DATA-3Groups'!$C$4:$F$4,0)+MATCH($G$3,'DATA-3Groups'!$C$5:$F$5,0),0)</f>
        <v>396.24</v>
      </c>
      <c r="H8" s="74"/>
      <c r="I8" s="74"/>
      <c r="J8" s="74"/>
      <c r="K8" s="77">
        <f>VLOOKUP(K35,'DATA-3Groups'!$A$6:$F$56,1+MATCH($E$3,'DATA-3Groups'!$C$4:$F$4,0)+MATCH($G$3,'DATA-3Groups'!$C$5:$F$5,0),0)</f>
        <v>43.26</v>
      </c>
      <c r="L8" s="78">
        <f>VLOOKUP(L35,'DATA-3Groups'!$A$6:$F$56,1+MATCH($E$3,'DATA-3Groups'!$C$4:$F$4,0)+MATCH($G$3,'DATA-3Groups'!$C$5:$F$5,0),0)</f>
        <v>85.22</v>
      </c>
    </row>
    <row r="9" spans="2:17" s="1" customFormat="1" ht="51" customHeight="1" thickTop="1" thickBot="1">
      <c r="B9" s="72">
        <f>VLOOKUP(B36,'DATA-3Groups'!$A$6:$F$56,1+MATCH($E$3,'DATA-3Groups'!$C$4:$F$4,0)+MATCH($G$3,'DATA-3Groups'!$C$5:$F$5,0),0)</f>
        <v>363.52</v>
      </c>
      <c r="C9" s="79">
        <f>VLOOKUP(C36,'DATA-3Groups'!$A$6:$F$56,1+MATCH($E$3,'DATA-3Groups'!$C$4:$F$4,0)+MATCH($G$3,'DATA-3Groups'!$C$5:$F$5,0),0)</f>
        <v>82.19</v>
      </c>
      <c r="D9" s="80">
        <f>VLOOKUP(D36,'DATA-3Groups'!$A$6:$F$56,1+MATCH($E$3,'DATA-3Groups'!$C$4:$F$4,0)+MATCH($G$3,'DATA-3Groups'!$C$5:$F$5,0),0)</f>
        <v>64.540000000000006</v>
      </c>
      <c r="E9" s="81">
        <f>VLOOKUP(E36,'DATA-3Groups'!$A$6:$F$56,1+MATCH($E$3,'DATA-3Groups'!$C$4:$F$4,0)+MATCH($G$3,'DATA-3Groups'!$C$5:$F$5,0),0)</f>
        <v>51.61</v>
      </c>
      <c r="F9" s="82">
        <f>VLOOKUP(F36,'DATA-3Groups'!$A$6:$F$56,1+MATCH($E$3,'DATA-3Groups'!$C$4:$F$4,0)+MATCH($G$3,'DATA-3Groups'!$C$5:$F$5,0),0)</f>
        <v>331.82</v>
      </c>
      <c r="G9" s="83">
        <f>VLOOKUP(G36,'DATA-3Groups'!$A$6:$F$56,1+MATCH($E$3,'DATA-3Groups'!$C$4:$F$4,0)+MATCH($G$3,'DATA-3Groups'!$C$5:$F$5,0),0)</f>
        <v>813.23</v>
      </c>
      <c r="H9" s="84">
        <f>VLOOKUP(H36,'DATA-3Groups'!$A$6:$F$56,1+MATCH($E$3,'DATA-3Groups'!$C$4:$F$4,0)+MATCH($G$3,'DATA-3Groups'!$C$5:$F$5,0),0)</f>
        <v>689.01</v>
      </c>
      <c r="I9" s="74"/>
      <c r="J9" s="85">
        <f>VLOOKUP(J36,'DATA-3Groups'!$A$6:$F$56,1+MATCH($E$3,'DATA-3Groups'!$C$4:$F$4,0)+MATCH($G$3,'DATA-3Groups'!$C$5:$F$5,0),0)</f>
        <v>1302.56</v>
      </c>
      <c r="K9" s="86">
        <f>VLOOKUP(K36,'DATA-3Groups'!$A$6:$F$56,1+MATCH($E$3,'DATA-3Groups'!$C$4:$F$4,0)+MATCH($G$3,'DATA-3Groups'!$C$5:$F$5,0),0)</f>
        <v>468.67</v>
      </c>
      <c r="L9" s="74"/>
    </row>
    <row r="10" spans="2:17" s="1" customFormat="1" ht="51" customHeight="1" thickTop="1" thickBot="1">
      <c r="B10" s="87">
        <f>VLOOKUP(B37,'DATA-3Groups'!$A$6:$F$56,1+MATCH($E$3,'DATA-3Groups'!$C$4:$F$4,0)+MATCH($G$3,'DATA-3Groups'!$C$5:$F$5,0),0)</f>
        <v>244.79</v>
      </c>
      <c r="C10" s="88">
        <f>VLOOKUP(C37,'DATA-3Groups'!$A$6:$F$56,1+MATCH($E$3,'DATA-3Groups'!$C$4:$F$4,0)+MATCH($G$3,'DATA-3Groups'!$C$5:$F$5,0),0)</f>
        <v>118.17</v>
      </c>
      <c r="D10" s="89">
        <f>VLOOKUP(D37,'DATA-3Groups'!$A$6:$F$56,1+MATCH($E$3,'DATA-3Groups'!$C$4:$F$4,0)+MATCH($G$3,'DATA-3Groups'!$C$5:$F$5,0),0)</f>
        <v>31.25</v>
      </c>
      <c r="E10" s="90">
        <f>VLOOKUP(E37,'DATA-3Groups'!$A$6:$F$56,1+MATCH($E$3,'DATA-3Groups'!$C$4:$F$4,0)+MATCH($G$3,'DATA-3Groups'!$C$5:$F$5,0),0)</f>
        <v>60.4</v>
      </c>
      <c r="F10" s="91">
        <f>VLOOKUP(F37,'DATA-3Groups'!$A$6:$F$56,1+MATCH($E$3,'DATA-3Groups'!$C$4:$F$4,0)+MATCH($G$3,'DATA-3Groups'!$C$5:$F$5,0),0)</f>
        <v>243.05</v>
      </c>
      <c r="G10" s="92">
        <f>VLOOKUP(G37,'DATA-3Groups'!$A$6:$F$56,1+MATCH($E$3,'DATA-3Groups'!$C$4:$F$4,0)+MATCH($G$3,'DATA-3Groups'!$C$5:$F$5,0),0)</f>
        <v>427.54</v>
      </c>
      <c r="H10" s="93">
        <f>VLOOKUP(H37,'DATA-3Groups'!$A$6:$F$56,1+MATCH($E$3,'DATA-3Groups'!$C$4:$F$4,0)+MATCH($G$3,'DATA-3Groups'!$C$5:$F$5,0),0)</f>
        <v>835.75</v>
      </c>
      <c r="I10" s="94">
        <f>VLOOKUP(I37,'DATA-3Groups'!$A$6:$F$56,1+MATCH($E$3,'DATA-3Groups'!$C$4:$F$4,0)+MATCH($G$3,'DATA-3Groups'!$C$5:$F$5,0),0)</f>
        <v>1066.0999999999999</v>
      </c>
      <c r="J10" s="95">
        <f>VLOOKUP(J37,'DATA-3Groups'!$A$6:$F$56,1+MATCH($E$3,'DATA-3Groups'!$C$4:$F$4,0)+MATCH($G$3,'DATA-3Groups'!$C$5:$F$5,0),0)</f>
        <v>615.99</v>
      </c>
      <c r="K10" s="96">
        <f>VLOOKUP(K37,'DATA-3Groups'!$A$6:$F$56,1+MATCH($E$3,'DATA-3Groups'!$C$4:$F$4,0)+MATCH($G$3,'DATA-3Groups'!$C$5:$F$5,0),0)</f>
        <v>264.23</v>
      </c>
      <c r="L10" s="97">
        <f>VLOOKUP(L37,'DATA-3Groups'!$A$6:$F$56,1+MATCH($E$3,'DATA-3Groups'!$C$4:$F$4,0)+MATCH($G$3,'DATA-3Groups'!$C$5:$F$5,0),0)</f>
        <v>84.15</v>
      </c>
    </row>
    <row r="11" spans="2:17" s="1" customFormat="1" ht="51" customHeight="1" thickTop="1" thickBot="1">
      <c r="B11" s="98">
        <f>VLOOKUP(B38,'DATA-3Groups'!$A$6:$F$56,1+MATCH($E$3,'DATA-3Groups'!$C$4:$F$4,0)+MATCH($G$3,'DATA-3Groups'!$C$5:$F$5,0),0)</f>
        <v>1791.18</v>
      </c>
      <c r="C11" s="99">
        <f>VLOOKUP(C38,'DATA-3Groups'!$A$6:$F$56,1+MATCH($E$3,'DATA-3Groups'!$C$4:$F$4,0)+MATCH($G$3,'DATA-3Groups'!$C$5:$F$5,0),0)</f>
        <v>102.02</v>
      </c>
      <c r="D11" s="100">
        <f>VLOOKUP(D38,'DATA-3Groups'!$A$6:$F$56,1+MATCH($E$3,'DATA-3Groups'!$C$4:$F$4,0)+MATCH($G$3,'DATA-3Groups'!$C$5:$F$5,0),0)</f>
        <v>226.29</v>
      </c>
      <c r="E11" s="101">
        <f>VLOOKUP(E38,'DATA-3Groups'!$A$6:$F$56,1+MATCH($E$3,'DATA-3Groups'!$C$4:$F$4,0)+MATCH($G$3,'DATA-3Groups'!$C$5:$F$5,0),0)</f>
        <v>128.80000000000001</v>
      </c>
      <c r="F11" s="102">
        <f>VLOOKUP(F38,'DATA-3Groups'!$A$6:$F$56,1+MATCH($E$3,'DATA-3Groups'!$C$4:$F$4,0)+MATCH($G$3,'DATA-3Groups'!$C$5:$F$5,0),0)</f>
        <v>416.02</v>
      </c>
      <c r="G11" s="102">
        <f>VLOOKUP(G38,'DATA-3Groups'!$A$6:$F$56,1+MATCH($E$3,'DATA-3Groups'!$C$4:$F$4,0)+MATCH($G$3,'DATA-3Groups'!$C$5:$F$5,0),0)</f>
        <v>279.10000000000002</v>
      </c>
      <c r="H11" s="103">
        <f>VLOOKUP(H38,'DATA-3Groups'!$A$6:$F$56,1+MATCH($E$3,'DATA-3Groups'!$C$4:$F$4,0)+MATCH($G$3,'DATA-3Groups'!$C$5:$F$5,0),0)</f>
        <v>151.61000000000001</v>
      </c>
      <c r="I11" s="104">
        <f>VLOOKUP(I38,'DATA-3Groups'!$A$6:$F$56,1+MATCH($E$3,'DATA-3Groups'!$C$4:$F$4,0)+MATCH($G$3,'DATA-3Groups'!$C$5:$F$5,0),0)</f>
        <v>438.89</v>
      </c>
      <c r="J11" s="105">
        <f>VLOOKUP(J38,'DATA-3Groups'!$A$6:$F$56,1+MATCH($E$3,'DATA-3Groups'!$C$4:$F$4,0)+MATCH($G$3,'DATA-3Groups'!$C$5:$F$5,0),0)</f>
        <v>321.79000000000002</v>
      </c>
      <c r="K11" s="106">
        <f>VLOOKUP(K38,'DATA-3Groups'!$A$6:$F$56,1+MATCH($E$3,'DATA-3Groups'!$C$4:$F$4,0)+MATCH($G$3,'DATA-3Groups'!$C$5:$F$5,0),0)</f>
        <v>58.27</v>
      </c>
      <c r="L11" s="74"/>
    </row>
    <row r="12" spans="2:17" ht="51" customHeight="1" thickTop="1" thickBot="1">
      <c r="B12" s="74"/>
      <c r="C12" s="107">
        <f>VLOOKUP(C39,'DATA-3Groups'!$A$6:$F$56,1+MATCH($E$3,'DATA-3Groups'!$C$4:$F$4,0)+MATCH($G$3,'DATA-3Groups'!$C$5:$F$5,0),0)</f>
        <v>334.04</v>
      </c>
      <c r="D12" s="108">
        <f>VLOOKUP(D39,'DATA-3Groups'!$A$6:$F$56,1+MATCH($E$3,'DATA-3Groups'!$C$4:$F$4,0)+MATCH($G$3,'DATA-3Groups'!$C$5:$F$5,0),0)</f>
        <v>109.51</v>
      </c>
      <c r="E12" s="109">
        <f>VLOOKUP(E39,'DATA-3Groups'!$A$6:$F$56,1+MATCH($E$3,'DATA-3Groups'!$C$4:$F$4,0)+MATCH($G$3,'DATA-3Groups'!$C$5:$F$5,0),0)</f>
        <v>195.49</v>
      </c>
      <c r="F12" s="151">
        <f>VLOOKUP(F39,'DATA-3Groups'!$A$6:$F$56,1+MATCH($E$3,'DATA-3Groups'!$C$4:$F$4,0)+MATCH($G$3,'DATA-3Groups'!$C$5:$F$5,0),0)</f>
        <v>203.09</v>
      </c>
      <c r="G12" s="110">
        <f>VLOOKUP(G39,'DATA-3Groups'!$A$6:$F$56,1+MATCH($E$3,'DATA-3Groups'!$C$4:$F$4,0)+MATCH($G$3,'DATA-3Groups'!$C$5:$F$5,0),0)</f>
        <v>404.34</v>
      </c>
      <c r="H12" s="111">
        <f>VLOOKUP(H39,'DATA-3Groups'!$A$6:$F$56,1+MATCH($E$3,'DATA-3Groups'!$C$4:$F$4,0)+MATCH($G$3,'DATA-3Groups'!$C$5:$F$5,0),0)</f>
        <v>564.55999999999995</v>
      </c>
      <c r="I12" s="112">
        <f>VLOOKUP(I39,'DATA-3Groups'!$A$6:$F$56,1+MATCH($E$3,'DATA-3Groups'!$C$4:$F$4,0)+MATCH($G$3,'DATA-3Groups'!$C$5:$F$5,0),0)</f>
        <v>277.14999999999998</v>
      </c>
      <c r="J12" s="113">
        <f>VLOOKUP(J39,'DATA-3Groups'!$A$6:$F$56,1+MATCH($E$3,'DATA-3Groups'!$C$4:$F$4,0)+MATCH($G$3,'DATA-3Groups'!$C$5:$F$5,0),0)</f>
        <v>32.93</v>
      </c>
      <c r="K12" s="74"/>
      <c r="L12" s="74"/>
    </row>
    <row r="13" spans="2:17" ht="51" customHeight="1" thickTop="1" thickBot="1">
      <c r="B13" s="74"/>
      <c r="C13" s="74"/>
      <c r="D13" s="74"/>
      <c r="E13" s="114">
        <f>VLOOKUP(E40,'DATA-3Groups'!$A$6:$F$56,1+MATCH($E$3,'DATA-3Groups'!$C$4:$F$4,0)+MATCH($G$3,'DATA-3Groups'!$C$5:$F$5,0),0)</f>
        <v>248.72</v>
      </c>
      <c r="F13" s="134">
        <f>VLOOKUP(F40,'DATA-3Groups'!$A$6:$F$56,1+MATCH($E$3,'DATA-3Groups'!$C$4:$F$4,0)+MATCH($G$3,'DATA-3Groups'!$C$5:$F$5,0),0)</f>
        <v>276.89999999999998</v>
      </c>
      <c r="G13" s="115">
        <f>VLOOKUP(G40,'DATA-3Groups'!$A$6:$F$56,1+MATCH($E$3,'DATA-3Groups'!$C$4:$F$4,0)+MATCH($G$3,'DATA-3Groups'!$C$5:$F$5,0),0)</f>
        <v>191.38</v>
      </c>
      <c r="H13" s="116">
        <f>VLOOKUP(H40,'DATA-3Groups'!$A$6:$F$56,1+MATCH($E$3,'DATA-3Groups'!$C$4:$F$4,0)+MATCH($G$3,'DATA-3Groups'!$C$5:$F$5,0),0)</f>
        <v>326.83999999999997</v>
      </c>
      <c r="I13" s="117">
        <f>VLOOKUP(I40,'DATA-3Groups'!$A$6:$F$56,1+MATCH($E$3,'DATA-3Groups'!$C$4:$F$4,0)+MATCH($G$3,'DATA-3Groups'!$C$5:$F$5,0),0)</f>
        <v>446.83</v>
      </c>
      <c r="J13" s="74"/>
      <c r="K13" s="74"/>
      <c r="L13" s="74"/>
    </row>
    <row r="14" spans="2:17" ht="51" customHeight="1" thickTop="1" thickBot="1">
      <c r="B14" s="118">
        <f>VLOOKUP(B41,'DATA-3Groups'!$A$6:$F$56,1+MATCH($E$3,'DATA-3Groups'!$C$4:$F$4,0)+MATCH($G$3,'DATA-3Groups'!$C$5:$F$5,0),0)</f>
        <v>84.22</v>
      </c>
      <c r="C14" s="119"/>
      <c r="D14" s="119"/>
      <c r="E14" s="120">
        <f>VLOOKUP(E41,'DATA-3Groups'!$A$6:$F$56,1+MATCH($E$3,'DATA-3Groups'!$C$4:$F$4,0)+MATCH($G$3,'DATA-3Groups'!$C$5:$F$5,0),0)</f>
        <v>1104.8900000000001</v>
      </c>
      <c r="F14" s="119"/>
      <c r="G14" s="119"/>
      <c r="H14" s="119"/>
      <c r="I14" s="119"/>
      <c r="J14" s="121">
        <f>VLOOKUP(J41,'DATA-3Groups'!$A$6:$F$56,1+MATCH($E$3,'DATA-3Groups'!$C$4:$F$4,0)+MATCH($G$3,'DATA-3Groups'!$C$5:$F$5,0),0)</f>
        <v>1384.74</v>
      </c>
      <c r="K14" s="119"/>
      <c r="L14" s="119"/>
    </row>
    <row r="15" spans="2:17" ht="36" customHeight="1" thickTop="1"/>
    <row r="16" spans="2:17" ht="36" customHeight="1"/>
    <row r="17" ht="36" customHeight="1"/>
    <row r="18" ht="36" customHeight="1"/>
    <row r="19" ht="36" customHeight="1"/>
    <row r="20" ht="36" customHeight="1"/>
    <row r="33" spans="2:12" ht="17" thickBot="1"/>
    <row r="34" spans="2:12" ht="18" thickTop="1" thickBot="1">
      <c r="B34" s="13" t="s">
        <v>64</v>
      </c>
      <c r="C34" s="14"/>
      <c r="D34" s="14"/>
      <c r="E34" s="14"/>
      <c r="F34" s="14"/>
      <c r="G34" s="14"/>
      <c r="H34" s="14"/>
      <c r="I34" s="14"/>
      <c r="J34" s="14"/>
      <c r="K34" s="14"/>
      <c r="L34" s="15" t="s">
        <v>82</v>
      </c>
    </row>
    <row r="35" spans="2:12" ht="18" thickTop="1" thickBot="1">
      <c r="B35" s="14"/>
      <c r="C35" s="14"/>
      <c r="D35" s="14"/>
      <c r="E35" s="14"/>
      <c r="F35" s="14"/>
      <c r="G35" s="16" t="s">
        <v>112</v>
      </c>
      <c r="H35" s="14"/>
      <c r="I35" s="14"/>
      <c r="J35" s="14"/>
      <c r="K35" s="17" t="s">
        <v>108</v>
      </c>
      <c r="L35" s="18" t="s">
        <v>92</v>
      </c>
    </row>
    <row r="36" spans="2:12" ht="18" thickTop="1" thickBot="1">
      <c r="B36" s="19" t="s">
        <v>110</v>
      </c>
      <c r="C36" s="20" t="s">
        <v>75</v>
      </c>
      <c r="D36" s="21" t="s">
        <v>89</v>
      </c>
      <c r="E36" s="22" t="s">
        <v>97</v>
      </c>
      <c r="F36" s="23" t="s">
        <v>87</v>
      </c>
      <c r="G36" s="24" t="s">
        <v>76</v>
      </c>
      <c r="H36" s="25" t="s">
        <v>86</v>
      </c>
      <c r="I36" s="14"/>
      <c r="J36" s="26" t="s">
        <v>95</v>
      </c>
      <c r="K36" s="27" t="s">
        <v>85</v>
      </c>
      <c r="L36" s="14"/>
    </row>
    <row r="37" spans="2:12" ht="18" thickTop="1" thickBot="1">
      <c r="B37" s="28" t="s">
        <v>100</v>
      </c>
      <c r="C37" s="29" t="s">
        <v>91</v>
      </c>
      <c r="D37" s="30" t="s">
        <v>113</v>
      </c>
      <c r="E37" s="31" t="s">
        <v>104</v>
      </c>
      <c r="F37" s="32" t="s">
        <v>78</v>
      </c>
      <c r="G37" s="33" t="s">
        <v>77</v>
      </c>
      <c r="H37" s="34" t="s">
        <v>98</v>
      </c>
      <c r="I37" s="35" t="s">
        <v>101</v>
      </c>
      <c r="J37" s="36" t="s">
        <v>93</v>
      </c>
      <c r="K37" s="37" t="s">
        <v>69</v>
      </c>
      <c r="L37" s="38" t="s">
        <v>102</v>
      </c>
    </row>
    <row r="38" spans="2:12" ht="18" thickTop="1" thickBot="1">
      <c r="B38" s="39" t="s">
        <v>67</v>
      </c>
      <c r="C38" s="40" t="s">
        <v>107</v>
      </c>
      <c r="D38" s="41" t="s">
        <v>68</v>
      </c>
      <c r="E38" s="42" t="s">
        <v>90</v>
      </c>
      <c r="F38" s="43" t="s">
        <v>88</v>
      </c>
      <c r="G38" s="44" t="s">
        <v>80</v>
      </c>
      <c r="H38" s="45" t="s">
        <v>111</v>
      </c>
      <c r="I38" s="46" t="s">
        <v>109</v>
      </c>
      <c r="J38" s="47" t="s">
        <v>83</v>
      </c>
      <c r="K38" s="48" t="s">
        <v>70</v>
      </c>
      <c r="L38" s="14"/>
    </row>
    <row r="39" spans="2:12" ht="18" thickTop="1" thickBot="1">
      <c r="B39" s="14"/>
      <c r="C39" s="49" t="s">
        <v>65</v>
      </c>
      <c r="D39" s="50" t="s">
        <v>94</v>
      </c>
      <c r="E39" s="51" t="s">
        <v>79</v>
      </c>
      <c r="F39" s="52" t="s">
        <v>66</v>
      </c>
      <c r="G39" s="53" t="s">
        <v>105</v>
      </c>
      <c r="H39" s="54" t="s">
        <v>96</v>
      </c>
      <c r="I39" s="55" t="s">
        <v>103</v>
      </c>
      <c r="J39" s="56" t="s">
        <v>71</v>
      </c>
      <c r="K39" s="14"/>
      <c r="L39" s="14"/>
    </row>
    <row r="40" spans="2:12" ht="18" thickTop="1" thickBot="1">
      <c r="B40" s="14"/>
      <c r="C40" s="14"/>
      <c r="D40" s="14"/>
      <c r="E40" s="57" t="s">
        <v>99</v>
      </c>
      <c r="F40" s="58" t="s">
        <v>81</v>
      </c>
      <c r="G40" s="59" t="s">
        <v>84</v>
      </c>
      <c r="H40" s="60" t="s">
        <v>63</v>
      </c>
      <c r="I40" s="61" t="s">
        <v>73</v>
      </c>
      <c r="J40" s="14"/>
      <c r="K40" s="14"/>
      <c r="L40" s="14"/>
    </row>
    <row r="41" spans="2:12" ht="18" thickTop="1" thickBot="1">
      <c r="B41" s="62" t="s">
        <v>74</v>
      </c>
      <c r="C41" s="63"/>
      <c r="D41" s="63"/>
      <c r="E41" s="64" t="s">
        <v>106</v>
      </c>
      <c r="F41" s="63"/>
      <c r="G41" s="63"/>
      <c r="H41" s="63"/>
      <c r="I41" s="63"/>
      <c r="J41" s="65" t="s">
        <v>72</v>
      </c>
      <c r="K41" s="63"/>
      <c r="L41" s="63"/>
    </row>
    <row r="42" spans="2:12" ht="17" thickTop="1"/>
  </sheetData>
  <conditionalFormatting sqref="B7:L14">
    <cfRule type="containsBlanks" dxfId="10" priority="28">
      <formula>LEN(TRIM(B7))=0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F19F351-E0D7-6D42-A711-89A2521F4309}">
            <xm:f>'DATA-3Groups'!$H$6</xm:f>
            <x14:dxf>
              <font>
                <color theme="0"/>
              </font>
              <fill>
                <patternFill patternType="solid">
                  <fgColor indexed="64"/>
                  <bgColor rgb="FFEC008B"/>
                </patternFill>
              </fill>
            </x14:dxf>
          </x14:cfRule>
          <x14:cfRule type="cellIs" priority="30" operator="lessThanOrEqual" id="{8BC8C1E3-5C14-0F44-A27D-56640F29CD2E}">
            <xm:f>'DATA-3Groups'!$H$8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14:cfRule type="cellIs" priority="31" operator="between" id="{60D38ACC-31C3-2A43-A832-4D5E1E6232A8}">
            <xm:f>'DATA-3Groups'!$H$8</xm:f>
            <xm:f>'DATA-3Groups'!$H$9</xm:f>
            <x14:dxf>
              <font>
                <color theme="0"/>
              </font>
              <fill>
                <patternFill patternType="solid">
                  <fgColor indexed="64"/>
                  <bgColor theme="3"/>
                </patternFill>
              </fill>
            </x14:dxf>
          </x14:cfRule>
          <x14:cfRule type="cellIs" priority="32" operator="greaterThanOrEqual" id="{9A9BBF31-4E9C-0943-9BCA-A77DDDCB4D0A}">
            <xm:f>'DATA-3Groups'!$H$9</xm:f>
            <x14:dxf>
              <font>
                <color auto="1"/>
              </font>
              <fill>
                <patternFill patternType="solid">
                  <fgColor indexed="64"/>
                  <bgColor rgb="FFC6C6C6"/>
                </patternFill>
              </fill>
            </x14:dxf>
          </x14:cfRule>
          <xm:sqref>B7:L14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'DATA-3Groups'!$A$6:$A$56</xm:f>
          </x14:formula1>
          <xm:sqref>C3</xm:sqref>
        </x14:dataValidation>
        <x14:dataValidation type="list" allowBlank="1" showInputMessage="1" showErrorMessage="1">
          <x14:formula1>
            <xm:f>'DATA-3Groups'!$C$5:$D$5</xm:f>
          </x14:formula1>
          <xm:sqref>G3</xm:sqref>
        </x14:dataValidation>
        <x14:dataValidation type="list" allowBlank="1" showInputMessage="1" showErrorMessage="1">
          <x14:formula1>
            <xm:f>'DATA-3Groups'!$D$4:$E$4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workbookViewId="0"/>
  </sheetViews>
  <sheetFormatPr baseColWidth="10" defaultRowHeight="16" x14ac:dyDescent="0"/>
  <cols>
    <col min="1" max="1" width="6" style="10" customWidth="1"/>
    <col min="2" max="2" width="10.83203125" style="10"/>
    <col min="3" max="4" width="11.5" style="10" bestFit="1" customWidth="1"/>
    <col min="5" max="7" width="10.83203125" style="10"/>
    <col min="8" max="8" width="11.33203125" style="10" bestFit="1" customWidth="1"/>
    <col min="9" max="10" width="11.33203125" style="10" customWidth="1"/>
    <col min="11" max="15" width="10.83203125" style="10"/>
    <col min="16" max="16" width="11.5" style="10" customWidth="1"/>
    <col min="17" max="17" width="8" style="10" bestFit="1" customWidth="1"/>
    <col min="18" max="18" width="11.5" style="10" bestFit="1" customWidth="1"/>
    <col min="19" max="19" width="11.5" style="10" customWidth="1"/>
    <col min="20" max="32" width="10.83203125" style="10"/>
  </cols>
  <sheetData>
    <row r="1" spans="1:32">
      <c r="B1" s="141" t="s">
        <v>58</v>
      </c>
      <c r="C1" s="150">
        <v>0</v>
      </c>
      <c r="D1" s="150">
        <v>0</v>
      </c>
      <c r="E1" s="150">
        <v>0</v>
      </c>
      <c r="F1" s="150">
        <v>0</v>
      </c>
    </row>
    <row r="2" spans="1:32">
      <c r="B2" s="149" t="s">
        <v>59</v>
      </c>
      <c r="C2" s="150">
        <f>PERCENTILE(C6:C56,0.33)</f>
        <v>104.94</v>
      </c>
      <c r="D2" s="150">
        <f>PERCENTILE(D6:D56,0.33)</f>
        <v>144.916</v>
      </c>
      <c r="E2" s="150">
        <f>PERCENTILE(E6:E56,0.33)</f>
        <v>140.20500000000001</v>
      </c>
      <c r="F2" s="150">
        <f>PERCENTILE(F6:F56,0.33)</f>
        <v>167.9435</v>
      </c>
      <c r="I2" s="70"/>
      <c r="J2" s="163" t="s">
        <v>117</v>
      </c>
      <c r="K2" s="163"/>
      <c r="L2" s="163"/>
      <c r="M2" s="163"/>
      <c r="O2" s="127"/>
      <c r="P2" s="127"/>
      <c r="Q2" s="127"/>
      <c r="R2" s="127" t="str">
        <f>'3Groups'!E3</f>
        <v>Women</v>
      </c>
    </row>
    <row r="3" spans="1:32">
      <c r="B3" s="155" t="s">
        <v>60</v>
      </c>
      <c r="C3" s="150">
        <f>PERCENTILE(C6:C56,0.66)</f>
        <v>273.83</v>
      </c>
      <c r="D3" s="150">
        <f>PERCENTILE(D6:D56,0.66)</f>
        <v>363.66899999999998</v>
      </c>
      <c r="E3" s="150">
        <f>PERCENTILE(E6:E56,0.66)</f>
        <v>363.52</v>
      </c>
      <c r="F3" s="150">
        <f>PERCENTILE(F6:F56,0.66)</f>
        <v>464.97399999999999</v>
      </c>
      <c r="J3" s="135" t="s">
        <v>118</v>
      </c>
      <c r="K3" s="127" t="s">
        <v>119</v>
      </c>
      <c r="L3" s="135" t="s">
        <v>116</v>
      </c>
      <c r="M3" s="135" t="s">
        <v>116</v>
      </c>
      <c r="O3" s="135" t="s">
        <v>120</v>
      </c>
      <c r="P3" s="135" t="s">
        <v>115</v>
      </c>
      <c r="Q3" s="136" t="s">
        <v>121</v>
      </c>
      <c r="R3" s="135">
        <f>'3Groups'!G3</f>
        <v>2003</v>
      </c>
      <c r="S3" s="127" t="str">
        <f>'3Groups'!C3</f>
        <v>ME</v>
      </c>
      <c r="T3" s="128">
        <f>VLOOKUP(S3,Q4:R54,2,0)</f>
        <v>102.61</v>
      </c>
      <c r="U3" s="123"/>
    </row>
    <row r="4" spans="1:32">
      <c r="B4" s="156"/>
      <c r="C4" s="156" t="s">
        <v>61</v>
      </c>
      <c r="D4" s="156" t="s">
        <v>61</v>
      </c>
      <c r="E4" s="156" t="s">
        <v>62</v>
      </c>
      <c r="F4" s="156" t="s">
        <v>62</v>
      </c>
      <c r="G4" s="70"/>
      <c r="H4" s="70"/>
      <c r="I4" s="66"/>
      <c r="J4" s="125">
        <v>1</v>
      </c>
      <c r="K4" s="4" t="str">
        <f t="shared" ref="K4:K35" si="0">VLOOKUP(J4,$P$4:$R$54,2,0)</f>
        <v>CA</v>
      </c>
      <c r="L4" s="66">
        <f>IF(K4='3Groups'!$C$3,0,(VLOOKUP(J4,$P$4:$R$54,3,0)))</f>
        <v>1791.18</v>
      </c>
      <c r="M4" s="66">
        <f>IF(K4='3Groups'!$C$3,$T$3,0)</f>
        <v>0</v>
      </c>
      <c r="N4" s="4"/>
      <c r="O4" s="5" t="s">
        <v>0</v>
      </c>
      <c r="P4" s="6">
        <f t="shared" ref="P4:P35" si="1">RANK(R4,$R$4:$R$54)</f>
        <v>21</v>
      </c>
      <c r="Q4" t="s">
        <v>63</v>
      </c>
      <c r="R4" s="6">
        <f>VLOOKUP(O4,$B$6:$F$56,MATCH('3Groups'!$E$3,$C$4:$F$4,0)+MATCH('3Groups'!$G$3,$C$5:$F$5,0),0)</f>
        <v>326.83999999999997</v>
      </c>
      <c r="S4" s="6"/>
      <c r="T4" s="4"/>
      <c r="U4" s="1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B5" s="156"/>
      <c r="C5" s="156">
        <v>2003</v>
      </c>
      <c r="D5" s="156">
        <v>2013</v>
      </c>
      <c r="E5" s="156">
        <v>2003</v>
      </c>
      <c r="F5" s="156">
        <v>2013</v>
      </c>
      <c r="I5" s="139"/>
      <c r="J5" s="126">
        <f t="shared" ref="J5:J36" si="2">J4+1</f>
        <v>2</v>
      </c>
      <c r="K5" s="4" t="str">
        <f t="shared" si="0"/>
        <v>FL</v>
      </c>
      <c r="L5" s="66">
        <f>IF(K5='3Groups'!$C$3,0,(VLOOKUP(J5,$P$4:$R$54,3,0)))</f>
        <v>1384.74</v>
      </c>
      <c r="M5" s="66">
        <f>IF(K5='3Groups'!$C$3,$T$3,0)</f>
        <v>0</v>
      </c>
      <c r="N5" s="4"/>
      <c r="O5" s="5" t="s">
        <v>1</v>
      </c>
      <c r="P5" s="6">
        <f t="shared" si="1"/>
        <v>51</v>
      </c>
      <c r="Q5" t="s">
        <v>64</v>
      </c>
      <c r="R5" s="6">
        <f>VLOOKUP(O5,$B$6:$F$56,MATCH('3Groups'!$E$3,$C$4:$F$4,0)+MATCH('3Groups'!$G$3,$C$5:$F$5,0),0)</f>
        <v>18.55</v>
      </c>
      <c r="S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t="s">
        <v>63</v>
      </c>
      <c r="B6" s="156" t="s">
        <v>0</v>
      </c>
      <c r="C6" s="157">
        <v>221.79</v>
      </c>
      <c r="D6" s="158">
        <v>285.54000000000002</v>
      </c>
      <c r="E6" s="157">
        <v>326.83999999999997</v>
      </c>
      <c r="F6" s="158">
        <v>381.51499999999999</v>
      </c>
      <c r="G6" s="142" t="s">
        <v>125</v>
      </c>
      <c r="H6" s="143">
        <f>VLOOKUP('3Groups'!C3,A6:F56,1+MATCH('3Groups'!$E$3,$C$4:$F$4,0)+MATCH('3Groups'!$G$3,$C$5:$F$5,0),0)</f>
        <v>102.61</v>
      </c>
      <c r="I6" s="9"/>
      <c r="J6" s="126">
        <f t="shared" si="2"/>
        <v>3</v>
      </c>
      <c r="K6" s="4" t="str">
        <f t="shared" si="0"/>
        <v>NY</v>
      </c>
      <c r="L6" s="66">
        <f>IF(K6='3Groups'!$C$3,0,(VLOOKUP(J6,$P$4:$R$54,3,0)))</f>
        <v>1302.56</v>
      </c>
      <c r="M6" s="66">
        <f>IF(K6='3Groups'!$C$3,$T$3,0)</f>
        <v>0</v>
      </c>
      <c r="O6" s="5" t="s">
        <v>2</v>
      </c>
      <c r="P6" s="6">
        <f t="shared" si="1"/>
        <v>19</v>
      </c>
      <c r="Q6" t="s">
        <v>65</v>
      </c>
      <c r="R6" s="6">
        <f>VLOOKUP(O6,$B$6:$F$56,MATCH('3Groups'!$E$3,$C$4:$F$4,0)+MATCH('3Groups'!$G$3,$C$5:$F$5,0),0)</f>
        <v>334.04</v>
      </c>
      <c r="S6" s="6"/>
    </row>
    <row r="7" spans="1:32">
      <c r="A7" t="s">
        <v>64</v>
      </c>
      <c r="B7" s="156" t="s">
        <v>1</v>
      </c>
      <c r="C7" s="157">
        <v>17.37</v>
      </c>
      <c r="D7" s="158">
        <v>29.347999999999999</v>
      </c>
      <c r="E7" s="157">
        <v>18.55</v>
      </c>
      <c r="F7" s="158">
        <v>28.945</v>
      </c>
      <c r="G7" s="141" t="s">
        <v>58</v>
      </c>
      <c r="H7" s="146">
        <f>INDEX(C1:F1,MATCH('3Groups'!$E$3,$C$4:$F$4,0)+MATCH('3Groups'!$G$3,$C$5:$F$5,0)-1)</f>
        <v>0</v>
      </c>
      <c r="I7" s="9"/>
      <c r="J7" s="126">
        <f t="shared" si="2"/>
        <v>4</v>
      </c>
      <c r="K7" s="4" t="str">
        <f t="shared" si="0"/>
        <v>TX</v>
      </c>
      <c r="L7" s="66">
        <f>IF(K7='3Groups'!$C$3,0,(VLOOKUP(J7,$P$4:$R$54,3,0)))</f>
        <v>1104.8900000000001</v>
      </c>
      <c r="M7" s="66">
        <f>IF(K7='3Groups'!$C$3,$T$3,0)</f>
        <v>0</v>
      </c>
      <c r="N7" s="1"/>
      <c r="O7" s="5" t="s">
        <v>3</v>
      </c>
      <c r="P7" s="6">
        <f t="shared" si="1"/>
        <v>31</v>
      </c>
      <c r="Q7" t="s">
        <v>66</v>
      </c>
      <c r="R7" s="6">
        <f>VLOOKUP(O7,$B$6:$F$56,MATCH('3Groups'!$E$3,$C$4:$F$4,0)+MATCH('3Groups'!$G$3,$C$5:$F$5,0),0)</f>
        <v>203.09</v>
      </c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t="s">
        <v>65</v>
      </c>
      <c r="B8" s="156" t="s">
        <v>2</v>
      </c>
      <c r="C8" s="157">
        <v>263.98</v>
      </c>
      <c r="D8" s="158">
        <v>390.78300000000002</v>
      </c>
      <c r="E8" s="157">
        <v>334.04</v>
      </c>
      <c r="F8" s="158">
        <v>464.97399999999999</v>
      </c>
      <c r="G8" s="149" t="s">
        <v>59</v>
      </c>
      <c r="H8" s="147">
        <f>INDEX(C2:F2,MATCH('3Groups'!$E$3,$C$4:$F$4,0)+MATCH('3Groups'!$G$3,$C$5:$F$5,0)-1)</f>
        <v>140.20500000000001</v>
      </c>
      <c r="I8" s="1"/>
      <c r="J8" s="126">
        <f t="shared" si="2"/>
        <v>5</v>
      </c>
      <c r="K8" s="4" t="str">
        <f t="shared" si="0"/>
        <v>PA</v>
      </c>
      <c r="L8" s="66">
        <f>IF(K8='3Groups'!$C$3,0,(VLOOKUP(J8,$P$4:$R$54,3,0)))</f>
        <v>1066.0999999999999</v>
      </c>
      <c r="M8" s="66">
        <f>IF(K8='3Groups'!$C$3,$T$3,0)</f>
        <v>0</v>
      </c>
      <c r="N8" s="1"/>
      <c r="O8" s="5" t="s">
        <v>4</v>
      </c>
      <c r="P8" s="6">
        <f t="shared" si="1"/>
        <v>1</v>
      </c>
      <c r="Q8" t="s">
        <v>67</v>
      </c>
      <c r="R8" s="6">
        <f>VLOOKUP(O8,$B$6:$F$56,MATCH('3Groups'!$E$3,$C$4:$F$4,0)+MATCH('3Groups'!$G$3,$C$5:$F$5,0),0)</f>
        <v>1791.18</v>
      </c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t="s">
        <v>66</v>
      </c>
      <c r="B9" s="156" t="s">
        <v>3</v>
      </c>
      <c r="C9" s="157">
        <v>142.87</v>
      </c>
      <c r="D9" s="158">
        <v>184.13300000000001</v>
      </c>
      <c r="E9" s="157">
        <v>203.09</v>
      </c>
      <c r="F9" s="158">
        <v>236.34800000000001</v>
      </c>
      <c r="G9" s="155" t="s">
        <v>60</v>
      </c>
      <c r="H9" s="148">
        <f>INDEX(C3:F3,MATCH('3Groups'!$E$3,$C$4:$F$4,0)+MATCH('3Groups'!$G$3,$C$5:$F$5,0)-1)</f>
        <v>363.52</v>
      </c>
      <c r="I9" s="1"/>
      <c r="J9" s="126">
        <f t="shared" si="2"/>
        <v>6</v>
      </c>
      <c r="K9" s="4" t="str">
        <f t="shared" si="0"/>
        <v>OH</v>
      </c>
      <c r="L9" s="66">
        <f>IF(K9='3Groups'!$C$3,0,(VLOOKUP(J9,$P$4:$R$54,3,0)))</f>
        <v>835.75</v>
      </c>
      <c r="M9" s="66">
        <f>IF(K9='3Groups'!$C$3,$T$3,0)</f>
        <v>0</v>
      </c>
      <c r="N9" s="1"/>
      <c r="O9" s="5" t="s">
        <v>5</v>
      </c>
      <c r="P9" s="6">
        <f t="shared" si="1"/>
        <v>30</v>
      </c>
      <c r="Q9" t="s">
        <v>68</v>
      </c>
      <c r="R9" s="6">
        <f>VLOOKUP(O9,$B$6:$F$56,MATCH('3Groups'!$E$3,$C$4:$F$4,0)+MATCH('3Groups'!$G$3,$C$5:$F$5,0),0)</f>
        <v>226.29</v>
      </c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t="s">
        <v>67</v>
      </c>
      <c r="B10" s="156" t="s">
        <v>4</v>
      </c>
      <c r="C10" s="157">
        <v>1369.69</v>
      </c>
      <c r="D10" s="158">
        <v>1797.123</v>
      </c>
      <c r="E10" s="157">
        <v>1791.18</v>
      </c>
      <c r="F10" s="158">
        <v>2184.9609999999998</v>
      </c>
      <c r="G10" s="140"/>
      <c r="H10" s="9"/>
      <c r="I10" s="1"/>
      <c r="J10" s="126">
        <f t="shared" si="2"/>
        <v>7</v>
      </c>
      <c r="K10" s="4" t="str">
        <f t="shared" si="0"/>
        <v>IL</v>
      </c>
      <c r="L10" s="66">
        <f>IF(K10='3Groups'!$C$3,0,(VLOOKUP(J10,$P$4:$R$54,3,0)))</f>
        <v>813.23</v>
      </c>
      <c r="M10" s="66">
        <f>IF(K10='3Groups'!$C$3,$T$3,0)</f>
        <v>0</v>
      </c>
      <c r="N10" s="1"/>
      <c r="O10" s="5" t="s">
        <v>6</v>
      </c>
      <c r="P10" s="6">
        <f t="shared" si="1"/>
        <v>26</v>
      </c>
      <c r="Q10" t="s">
        <v>69</v>
      </c>
      <c r="R10" s="6">
        <f>VLOOKUP(O10,$B$6:$F$56,MATCH('3Groups'!$E$3,$C$4:$F$4,0)+MATCH('3Groups'!$G$3,$C$5:$F$5,0),0)</f>
        <v>264.23</v>
      </c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t="s">
        <v>68</v>
      </c>
      <c r="B11" s="156" t="s">
        <v>5</v>
      </c>
      <c r="C11" s="157">
        <v>170.88</v>
      </c>
      <c r="D11" s="158">
        <v>257.839</v>
      </c>
      <c r="E11" s="157">
        <v>226.29</v>
      </c>
      <c r="F11" s="158">
        <v>307.34199999999998</v>
      </c>
      <c r="G11" s="140"/>
      <c r="H11" s="9"/>
      <c r="I11" s="1"/>
      <c r="J11" s="126">
        <f t="shared" si="2"/>
        <v>8</v>
      </c>
      <c r="K11" s="4" t="str">
        <f t="shared" si="0"/>
        <v>MI</v>
      </c>
      <c r="L11" s="66">
        <f>IF(K11='3Groups'!$C$3,0,(VLOOKUP(J11,$P$4:$R$54,3,0)))</f>
        <v>689.01</v>
      </c>
      <c r="M11" s="66">
        <f>IF(K11='3Groups'!$C$3,$T$3,0)</f>
        <v>0</v>
      </c>
      <c r="N11" s="1"/>
      <c r="O11" s="5" t="s">
        <v>7</v>
      </c>
      <c r="P11" s="6">
        <f t="shared" si="1"/>
        <v>46</v>
      </c>
      <c r="Q11" t="s">
        <v>70</v>
      </c>
      <c r="R11" s="6">
        <f>VLOOKUP(O11,$B$6:$F$56,MATCH('3Groups'!$E$3,$C$4:$F$4,0)+MATCH('3Groups'!$G$3,$C$5:$F$5,0),0)</f>
        <v>58.27</v>
      </c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t="s">
        <v>69</v>
      </c>
      <c r="B12" s="156" t="s">
        <v>6</v>
      </c>
      <c r="C12" s="157">
        <v>182.55</v>
      </c>
      <c r="D12" s="158">
        <v>213.29300000000001</v>
      </c>
      <c r="E12" s="157">
        <v>264.23</v>
      </c>
      <c r="F12" s="158">
        <v>281.21499999999997</v>
      </c>
      <c r="G12" s="140"/>
      <c r="H12" s="1"/>
      <c r="J12" s="126">
        <f t="shared" si="2"/>
        <v>9</v>
      </c>
      <c r="K12" s="4" t="str">
        <f t="shared" si="0"/>
        <v>NJ</v>
      </c>
      <c r="L12" s="66">
        <f>IF(K12='3Groups'!$C$3,0,(VLOOKUP(J12,$P$4:$R$54,3,0)))</f>
        <v>615.99</v>
      </c>
      <c r="M12" s="66">
        <f>IF(K12='3Groups'!$C$3,$T$3,0)</f>
        <v>0</v>
      </c>
      <c r="N12" s="1"/>
      <c r="O12" s="5" t="s">
        <v>8</v>
      </c>
      <c r="P12" s="6">
        <f t="shared" si="1"/>
        <v>49</v>
      </c>
      <c r="Q12" t="s">
        <v>71</v>
      </c>
      <c r="R12" s="6">
        <f>VLOOKUP(O12,$B$6:$F$56,MATCH('3Groups'!$E$3,$C$4:$F$4,0)+MATCH('3Groups'!$G$3,$C$5:$F$5,0),0)</f>
        <v>32.93</v>
      </c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t="s">
        <v>70</v>
      </c>
      <c r="B13" s="156" t="s">
        <v>7</v>
      </c>
      <c r="C13" s="157">
        <v>42.2</v>
      </c>
      <c r="D13" s="158">
        <v>59.633000000000003</v>
      </c>
      <c r="E13" s="157">
        <v>58.27</v>
      </c>
      <c r="F13" s="158">
        <v>75.715999999999994</v>
      </c>
      <c r="G13" s="1"/>
      <c r="H13" s="1"/>
      <c r="J13" s="126">
        <f t="shared" si="2"/>
        <v>10</v>
      </c>
      <c r="K13" s="4" t="str">
        <f t="shared" si="0"/>
        <v>NC</v>
      </c>
      <c r="L13" s="66">
        <f>IF(K13='3Groups'!$C$3,0,(VLOOKUP(J13,$P$4:$R$54,3,0)))</f>
        <v>564.55999999999995</v>
      </c>
      <c r="M13" s="66">
        <f>IF(K13='3Groups'!$C$3,$T$3,0)</f>
        <v>0</v>
      </c>
      <c r="N13" s="1"/>
      <c r="O13" s="5" t="s">
        <v>9</v>
      </c>
      <c r="P13" s="6">
        <f t="shared" si="1"/>
        <v>2</v>
      </c>
      <c r="Q13" t="s">
        <v>72</v>
      </c>
      <c r="R13" s="6">
        <f>VLOOKUP(O13,$B$6:$F$56,MATCH('3Groups'!$E$3,$C$4:$F$4,0)+MATCH('3Groups'!$G$3,$C$5:$F$5,0),0)</f>
        <v>1384.74</v>
      </c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t="s">
        <v>71</v>
      </c>
      <c r="B14" s="156" t="s">
        <v>8</v>
      </c>
      <c r="C14" s="157">
        <v>21.22</v>
      </c>
      <c r="D14" s="158">
        <v>22.827000000000002</v>
      </c>
      <c r="E14" s="157">
        <v>32.93</v>
      </c>
      <c r="F14" s="158">
        <v>31.806999999999999</v>
      </c>
      <c r="J14" s="126">
        <f t="shared" si="2"/>
        <v>11</v>
      </c>
      <c r="K14" s="4" t="str">
        <f t="shared" si="0"/>
        <v>MA</v>
      </c>
      <c r="L14" s="66">
        <f>IF(K14='3Groups'!$C$3,0,(VLOOKUP(J14,$P$4:$R$54,3,0)))</f>
        <v>468.67</v>
      </c>
      <c r="M14" s="66">
        <f>IF(K14='3Groups'!$C$3,$T$3,0)</f>
        <v>0</v>
      </c>
      <c r="O14" s="5" t="s">
        <v>10</v>
      </c>
      <c r="P14" s="6">
        <f t="shared" si="1"/>
        <v>12</v>
      </c>
      <c r="Q14" t="s">
        <v>73</v>
      </c>
      <c r="R14" s="6">
        <f>VLOOKUP(O14,$B$6:$F$56,MATCH('3Groups'!$E$3,$C$4:$F$4,0)+MATCH('3Groups'!$G$3,$C$5:$F$5,0),0)</f>
        <v>446.83</v>
      </c>
      <c r="S14" s="6"/>
    </row>
    <row r="15" spans="1:32">
      <c r="A15" t="s">
        <v>72</v>
      </c>
      <c r="B15" s="156" t="s">
        <v>9</v>
      </c>
      <c r="C15" s="157">
        <v>1064.8599999999999</v>
      </c>
      <c r="D15" s="158">
        <v>1365.258</v>
      </c>
      <c r="E15" s="157">
        <v>1384.74</v>
      </c>
      <c r="F15" s="158">
        <v>1675.789</v>
      </c>
      <c r="J15" s="126">
        <f t="shared" si="2"/>
        <v>12</v>
      </c>
      <c r="K15" s="4" t="str">
        <f t="shared" si="0"/>
        <v>GA</v>
      </c>
      <c r="L15" s="66">
        <f>IF(K15='3Groups'!$C$3,0,(VLOOKUP(J15,$P$4:$R$54,3,0)))</f>
        <v>446.83</v>
      </c>
      <c r="M15" s="66">
        <f>IF(K15='3Groups'!$C$3,$T$3,0)</f>
        <v>0</v>
      </c>
      <c r="O15" s="5" t="s">
        <v>11</v>
      </c>
      <c r="P15" s="6">
        <f t="shared" si="1"/>
        <v>41</v>
      </c>
      <c r="Q15" t="s">
        <v>74</v>
      </c>
      <c r="R15" s="6">
        <f>VLOOKUP(O15,$B$6:$F$56,MATCH('3Groups'!$E$3,$C$4:$F$4,0)+MATCH('3Groups'!$G$3,$C$5:$F$5,0),0)</f>
        <v>84.22</v>
      </c>
      <c r="S15" s="6"/>
    </row>
    <row r="16" spans="1:32">
      <c r="A16" t="s">
        <v>73</v>
      </c>
      <c r="B16" s="156" t="s">
        <v>10</v>
      </c>
      <c r="C16" s="157">
        <v>302.83999999999997</v>
      </c>
      <c r="D16" s="158">
        <v>464.61</v>
      </c>
      <c r="E16" s="157">
        <v>446.83</v>
      </c>
      <c r="F16" s="158">
        <v>613.61599999999999</v>
      </c>
      <c r="J16" s="126">
        <f t="shared" si="2"/>
        <v>13</v>
      </c>
      <c r="K16" s="4" t="str">
        <f t="shared" si="0"/>
        <v>VA</v>
      </c>
      <c r="L16" s="66">
        <f>IF(K16='3Groups'!$C$3,0,(VLOOKUP(J16,$P$4:$R$54,3,0)))</f>
        <v>438.89</v>
      </c>
      <c r="M16" s="66">
        <f>IF(K16='3Groups'!$C$3,$T$3,0)</f>
        <v>0</v>
      </c>
      <c r="O16" s="5" t="s">
        <v>12</v>
      </c>
      <c r="P16" s="6">
        <f t="shared" si="1"/>
        <v>43</v>
      </c>
      <c r="Q16" t="s">
        <v>75</v>
      </c>
      <c r="R16" s="6">
        <f>VLOOKUP(O16,$B$6:$F$56,MATCH('3Groups'!$E$3,$C$4:$F$4,0)+MATCH('3Groups'!$G$3,$C$5:$F$5,0),0)</f>
        <v>82.19</v>
      </c>
      <c r="S16" s="6"/>
    </row>
    <row r="17" spans="1:19">
      <c r="A17" t="s">
        <v>74</v>
      </c>
      <c r="B17" s="156" t="s">
        <v>11</v>
      </c>
      <c r="C17" s="157">
        <v>64.510000000000005</v>
      </c>
      <c r="D17" s="158">
        <v>84.600999999999999</v>
      </c>
      <c r="E17" s="157">
        <v>84.22</v>
      </c>
      <c r="F17" s="158">
        <v>106.08499999999999</v>
      </c>
      <c r="J17" s="126">
        <f t="shared" si="2"/>
        <v>14</v>
      </c>
      <c r="K17" s="4" t="str">
        <f t="shared" si="0"/>
        <v>IN</v>
      </c>
      <c r="L17" s="66">
        <f>IF(K17='3Groups'!$C$3,0,(VLOOKUP(J17,$P$4:$R$54,3,0)))</f>
        <v>427.54</v>
      </c>
      <c r="M17" s="66">
        <f>IF(K17='3Groups'!$C$3,$T$3,0)</f>
        <v>0</v>
      </c>
      <c r="O17" s="5" t="s">
        <v>13</v>
      </c>
      <c r="P17" s="6">
        <f t="shared" si="1"/>
        <v>7</v>
      </c>
      <c r="Q17" t="s">
        <v>76</v>
      </c>
      <c r="R17" s="6">
        <f>VLOOKUP(O17,$B$6:$F$56,MATCH('3Groups'!$E$3,$C$4:$F$4,0)+MATCH('3Groups'!$G$3,$C$5:$F$5,0),0)</f>
        <v>813.23</v>
      </c>
      <c r="S17" s="6"/>
    </row>
    <row r="18" spans="1:19">
      <c r="A18" t="s">
        <v>75</v>
      </c>
      <c r="B18" s="156" t="s">
        <v>12</v>
      </c>
      <c r="C18" s="157">
        <v>64.39</v>
      </c>
      <c r="D18" s="158">
        <v>97.953999999999994</v>
      </c>
      <c r="E18" s="157">
        <v>82.19</v>
      </c>
      <c r="F18" s="158">
        <v>112.50700000000001</v>
      </c>
      <c r="J18" s="126">
        <f t="shared" si="2"/>
        <v>15</v>
      </c>
      <c r="K18" s="4" t="str">
        <f t="shared" si="0"/>
        <v>MO</v>
      </c>
      <c r="L18" s="66">
        <f>IF(K18='3Groups'!$C$3,0,(VLOOKUP(J18,$P$4:$R$54,3,0)))</f>
        <v>416.02</v>
      </c>
      <c r="M18" s="66">
        <f>IF(K18='3Groups'!$C$3,$T$3,0)</f>
        <v>0</v>
      </c>
      <c r="O18" s="5" t="s">
        <v>14</v>
      </c>
      <c r="P18" s="6">
        <f t="shared" si="1"/>
        <v>14</v>
      </c>
      <c r="Q18" t="s">
        <v>77</v>
      </c>
      <c r="R18" s="6">
        <f>VLOOKUP(O18,$B$6:$F$56,MATCH('3Groups'!$E$3,$C$4:$F$4,0)+MATCH('3Groups'!$G$3,$C$5:$F$5,0),0)</f>
        <v>427.54</v>
      </c>
      <c r="S18" s="6"/>
    </row>
    <row r="19" spans="1:19">
      <c r="A19" t="s">
        <v>76</v>
      </c>
      <c r="B19" s="156" t="s">
        <v>13</v>
      </c>
      <c r="C19" s="157">
        <v>561.74</v>
      </c>
      <c r="D19" s="158">
        <v>671.76599999999996</v>
      </c>
      <c r="E19" s="157">
        <v>813.23</v>
      </c>
      <c r="F19" s="158">
        <v>876.346</v>
      </c>
      <c r="J19" s="126">
        <f t="shared" si="2"/>
        <v>16</v>
      </c>
      <c r="K19" s="4" t="str">
        <f t="shared" si="0"/>
        <v>TN</v>
      </c>
      <c r="L19" s="66">
        <f>IF(K19='3Groups'!$C$3,0,(VLOOKUP(J19,$P$4:$R$54,3,0)))</f>
        <v>404.34</v>
      </c>
      <c r="M19" s="66">
        <f>IF(K19='3Groups'!$C$3,$T$3,0)</f>
        <v>0</v>
      </c>
      <c r="O19" s="5" t="s">
        <v>15</v>
      </c>
      <c r="P19" s="6">
        <f t="shared" si="1"/>
        <v>29</v>
      </c>
      <c r="Q19" t="s">
        <v>78</v>
      </c>
      <c r="R19" s="6">
        <f>VLOOKUP(O19,$B$6:$F$56,MATCH('3Groups'!$E$3,$C$4:$F$4,0)+MATCH('3Groups'!$G$3,$C$5:$F$5,0),0)</f>
        <v>243.05</v>
      </c>
      <c r="S19" s="6"/>
    </row>
    <row r="20" spans="1:19">
      <c r="A20" t="s">
        <v>77</v>
      </c>
      <c r="B20" s="156" t="s">
        <v>14</v>
      </c>
      <c r="C20" s="157">
        <v>292.14</v>
      </c>
      <c r="D20" s="158">
        <v>373.13600000000002</v>
      </c>
      <c r="E20" s="157">
        <v>427.54</v>
      </c>
      <c r="F20" s="158">
        <v>493.65499999999997</v>
      </c>
      <c r="J20" s="126">
        <f t="shared" si="2"/>
        <v>17</v>
      </c>
      <c r="K20" s="4" t="str">
        <f t="shared" si="0"/>
        <v>WI</v>
      </c>
      <c r="L20" s="66">
        <f>IF(K20='3Groups'!$C$3,0,(VLOOKUP(J20,$P$4:$R$54,3,0)))</f>
        <v>396.24</v>
      </c>
      <c r="M20" s="66">
        <f>IF(K20='3Groups'!$C$3,$T$3,0)</f>
        <v>0</v>
      </c>
      <c r="O20" s="5" t="s">
        <v>16</v>
      </c>
      <c r="P20" s="6">
        <f t="shared" si="1"/>
        <v>32</v>
      </c>
      <c r="Q20" t="s">
        <v>79</v>
      </c>
      <c r="R20" s="6">
        <f>VLOOKUP(O20,$B$6:$F$56,MATCH('3Groups'!$E$3,$C$4:$F$4,0)+MATCH('3Groups'!$G$3,$C$5:$F$5,0),0)</f>
        <v>195.49</v>
      </c>
      <c r="S20" s="6"/>
    </row>
    <row r="21" spans="1:19">
      <c r="A21" t="s">
        <v>78</v>
      </c>
      <c r="B21" s="156" t="s">
        <v>15</v>
      </c>
      <c r="C21" s="157">
        <v>170.59</v>
      </c>
      <c r="D21" s="158">
        <v>196.22499999999999</v>
      </c>
      <c r="E21" s="157">
        <v>243.05</v>
      </c>
      <c r="F21" s="158">
        <v>256.95800000000003</v>
      </c>
      <c r="J21" s="126">
        <f t="shared" si="2"/>
        <v>18</v>
      </c>
      <c r="K21" s="4" t="str">
        <f t="shared" si="0"/>
        <v>WA</v>
      </c>
      <c r="L21" s="66">
        <f>IF(K21='3Groups'!$C$3,0,(VLOOKUP(J21,$P$4:$R$54,3,0)))</f>
        <v>363.52</v>
      </c>
      <c r="M21" s="66">
        <f>IF(K21='3Groups'!$C$3,$T$3,0)</f>
        <v>0</v>
      </c>
      <c r="O21" s="5" t="s">
        <v>17</v>
      </c>
      <c r="P21" s="6">
        <f t="shared" si="1"/>
        <v>23</v>
      </c>
      <c r="Q21" t="s">
        <v>80</v>
      </c>
      <c r="R21" s="6">
        <f>VLOOKUP(O21,$B$6:$F$56,MATCH('3Groups'!$E$3,$C$4:$F$4,0)+MATCH('3Groups'!$G$3,$C$5:$F$5,0),0)</f>
        <v>279.10000000000002</v>
      </c>
      <c r="S21" s="6"/>
    </row>
    <row r="22" spans="1:19">
      <c r="A22" t="s">
        <v>79</v>
      </c>
      <c r="B22" s="156" t="s">
        <v>16</v>
      </c>
      <c r="C22" s="157">
        <v>136.09</v>
      </c>
      <c r="D22" s="158">
        <v>161.30000000000001</v>
      </c>
      <c r="E22" s="157">
        <v>195.49</v>
      </c>
      <c r="F22" s="158">
        <v>209.54400000000001</v>
      </c>
      <c r="J22" s="126">
        <f t="shared" si="2"/>
        <v>19</v>
      </c>
      <c r="K22" s="4" t="str">
        <f t="shared" si="0"/>
        <v>AZ</v>
      </c>
      <c r="L22" s="66">
        <f>IF(K22='3Groups'!$C$3,0,(VLOOKUP(J22,$P$4:$R$54,3,0)))</f>
        <v>334.04</v>
      </c>
      <c r="M22" s="66">
        <f>IF(K22='3Groups'!$C$3,$T$3,0)</f>
        <v>0</v>
      </c>
      <c r="O22" s="5" t="s">
        <v>18</v>
      </c>
      <c r="P22" s="6">
        <f t="shared" si="1"/>
        <v>25</v>
      </c>
      <c r="Q22" t="s">
        <v>81</v>
      </c>
      <c r="R22" s="6">
        <f>VLOOKUP(O22,$B$6:$F$56,MATCH('3Groups'!$E$3,$C$4:$F$4,0)+MATCH('3Groups'!$G$3,$C$5:$F$5,0),0)</f>
        <v>276.89999999999998</v>
      </c>
      <c r="S22" s="6"/>
    </row>
    <row r="23" spans="1:19">
      <c r="A23" t="s">
        <v>80</v>
      </c>
      <c r="B23" s="156" t="s">
        <v>17</v>
      </c>
      <c r="C23" s="157">
        <v>194.53</v>
      </c>
      <c r="D23" s="158">
        <v>255.018</v>
      </c>
      <c r="E23" s="157">
        <v>279.10000000000002</v>
      </c>
      <c r="F23" s="158">
        <v>326.36</v>
      </c>
      <c r="J23" s="126">
        <f t="shared" si="2"/>
        <v>20</v>
      </c>
      <c r="K23" s="4" t="str">
        <f t="shared" si="0"/>
        <v>MN</v>
      </c>
      <c r="L23" s="66">
        <f>IF(K23='3Groups'!$C$3,0,(VLOOKUP(J23,$P$4:$R$54,3,0)))</f>
        <v>331.82</v>
      </c>
      <c r="M23" s="66">
        <f>IF(K23='3Groups'!$C$3,$T$3,0)</f>
        <v>0</v>
      </c>
      <c r="O23" s="68" t="s">
        <v>19</v>
      </c>
      <c r="P23" s="6">
        <f t="shared" si="1"/>
        <v>38</v>
      </c>
      <c r="Q23" s="67" t="s">
        <v>82</v>
      </c>
      <c r="R23" s="6">
        <f>VLOOKUP(O23,$B$6:$F$56,MATCH('3Groups'!$E$3,$C$4:$F$4,0)+MATCH('3Groups'!$G$3,$C$5:$F$5,0),0)</f>
        <v>102.61</v>
      </c>
      <c r="S23" s="6"/>
    </row>
    <row r="24" spans="1:19">
      <c r="A24" t="s">
        <v>81</v>
      </c>
      <c r="B24" s="156" t="s">
        <v>18</v>
      </c>
      <c r="C24" s="157">
        <v>194.54</v>
      </c>
      <c r="D24" s="158">
        <v>236.73699999999999</v>
      </c>
      <c r="E24" s="157">
        <v>276.89999999999998</v>
      </c>
      <c r="F24" s="158">
        <v>302.44200000000001</v>
      </c>
      <c r="J24" s="126">
        <f t="shared" si="2"/>
        <v>21</v>
      </c>
      <c r="K24" s="4" t="str">
        <f t="shared" si="0"/>
        <v>AL</v>
      </c>
      <c r="L24" s="66">
        <f>IF(K24='3Groups'!$C$3,0,(VLOOKUP(J24,$P$4:$R$54,3,0)))</f>
        <v>326.83999999999997</v>
      </c>
      <c r="M24" s="66">
        <f>IF(K24='3Groups'!$C$3,$T$3,0)</f>
        <v>0</v>
      </c>
      <c r="O24" s="5" t="s">
        <v>20</v>
      </c>
      <c r="P24" s="6">
        <f t="shared" si="1"/>
        <v>22</v>
      </c>
      <c r="Q24" t="s">
        <v>83</v>
      </c>
      <c r="R24" s="6">
        <f>VLOOKUP(O24,$B$6:$F$56,MATCH('3Groups'!$E$3,$C$4:$F$4,0)+MATCH('3Groups'!$G$3,$C$5:$F$5,0),0)</f>
        <v>321.79000000000002</v>
      </c>
      <c r="S24" s="6"/>
    </row>
    <row r="25" spans="1:19">
      <c r="A25" s="152" t="s">
        <v>82</v>
      </c>
      <c r="B25" s="156" t="s">
        <v>19</v>
      </c>
      <c r="C25" s="157">
        <v>75.510000000000005</v>
      </c>
      <c r="D25" s="158">
        <v>98.412000000000006</v>
      </c>
      <c r="E25" s="157">
        <v>102.61</v>
      </c>
      <c r="F25" s="158">
        <v>120.172</v>
      </c>
      <c r="J25" s="126">
        <f t="shared" si="2"/>
        <v>22</v>
      </c>
      <c r="K25" s="4" t="str">
        <f t="shared" si="0"/>
        <v>MD</v>
      </c>
      <c r="L25" s="66">
        <f>IF(K25='3Groups'!$C$3,0,(VLOOKUP(J25,$P$4:$R$54,3,0)))</f>
        <v>321.79000000000002</v>
      </c>
      <c r="M25" s="66">
        <f>IF(K25='3Groups'!$C$3,$T$3,0)</f>
        <v>0</v>
      </c>
      <c r="O25" s="5" t="s">
        <v>21</v>
      </c>
      <c r="P25" s="6">
        <f t="shared" si="1"/>
        <v>11</v>
      </c>
      <c r="Q25" t="s">
        <v>85</v>
      </c>
      <c r="R25" s="6">
        <f>VLOOKUP(O25,$B$6:$F$56,MATCH('3Groups'!$E$3,$C$4:$F$4,0)+MATCH('3Groups'!$G$3,$C$5:$F$5,0),0)</f>
        <v>468.67</v>
      </c>
      <c r="S25" s="6"/>
    </row>
    <row r="26" spans="1:19">
      <c r="A26" t="s">
        <v>83</v>
      </c>
      <c r="B26" s="156" t="s">
        <v>20</v>
      </c>
      <c r="C26" s="157">
        <v>222.33</v>
      </c>
      <c r="D26" s="158">
        <v>288.01799999999997</v>
      </c>
      <c r="E26" s="157">
        <v>321.79000000000002</v>
      </c>
      <c r="F26" s="158">
        <v>383.17700000000002</v>
      </c>
      <c r="J26" s="126">
        <f t="shared" si="2"/>
        <v>23</v>
      </c>
      <c r="K26" s="4" t="str">
        <f t="shared" si="0"/>
        <v>KY</v>
      </c>
      <c r="L26" s="66">
        <f>IF(K26='3Groups'!$C$3,0,(VLOOKUP(J26,$P$4:$R$54,3,0)))</f>
        <v>279.10000000000002</v>
      </c>
      <c r="M26" s="66">
        <f>IF(K26='3Groups'!$C$3,$T$3,0)</f>
        <v>0</v>
      </c>
      <c r="O26" s="5" t="s">
        <v>22</v>
      </c>
      <c r="P26" s="6">
        <f t="shared" si="1"/>
        <v>8</v>
      </c>
      <c r="Q26" t="s">
        <v>86</v>
      </c>
      <c r="R26" s="6">
        <f>VLOOKUP(O26,$B$6:$F$56,MATCH('3Groups'!$E$3,$C$4:$F$4,0)+MATCH('3Groups'!$G$3,$C$5:$F$5,0),0)</f>
        <v>689.01</v>
      </c>
      <c r="S26" s="6"/>
    </row>
    <row r="27" spans="1:19">
      <c r="A27" t="s">
        <v>85</v>
      </c>
      <c r="B27" s="156" t="s">
        <v>21</v>
      </c>
      <c r="C27" s="157">
        <v>316.24</v>
      </c>
      <c r="D27" s="158">
        <v>372.61200000000002</v>
      </c>
      <c r="E27" s="157">
        <v>468.67</v>
      </c>
      <c r="F27" s="158">
        <v>489.69200000000001</v>
      </c>
      <c r="J27" s="126">
        <f t="shared" si="2"/>
        <v>24</v>
      </c>
      <c r="K27" s="4" t="str">
        <f t="shared" si="0"/>
        <v>SC</v>
      </c>
      <c r="L27" s="66">
        <f>IF(K27='3Groups'!$C$3,0,(VLOOKUP(J27,$P$4:$R$54,3,0)))</f>
        <v>277.14999999999998</v>
      </c>
      <c r="M27" s="66">
        <f>IF(K27='3Groups'!$C$3,$T$3,0)</f>
        <v>0</v>
      </c>
      <c r="O27" s="5" t="s">
        <v>23</v>
      </c>
      <c r="P27" s="6">
        <f t="shared" si="1"/>
        <v>20</v>
      </c>
      <c r="Q27" t="s">
        <v>87</v>
      </c>
      <c r="R27" s="6">
        <f>VLOOKUP(O27,$B$6:$F$56,MATCH('3Groups'!$E$3,$C$4:$F$4,0)+MATCH('3Groups'!$G$3,$C$5:$F$5,0),0)</f>
        <v>331.82</v>
      </c>
      <c r="S27" s="6"/>
    </row>
    <row r="28" spans="1:19">
      <c r="A28" t="s">
        <v>86</v>
      </c>
      <c r="B28" s="156" t="s">
        <v>22</v>
      </c>
      <c r="C28" s="157">
        <v>489.49</v>
      </c>
      <c r="D28" s="158">
        <v>617.58299999999997</v>
      </c>
      <c r="E28" s="157">
        <v>689.01</v>
      </c>
      <c r="F28" s="158">
        <v>792.37099999999998</v>
      </c>
      <c r="J28" s="126">
        <f t="shared" si="2"/>
        <v>25</v>
      </c>
      <c r="K28" s="4" t="str">
        <f t="shared" si="0"/>
        <v>LA</v>
      </c>
      <c r="L28" s="66">
        <f>IF(K28='3Groups'!$C$3,0,(VLOOKUP(J28,$P$4:$R$54,3,0)))</f>
        <v>276.89999999999998</v>
      </c>
      <c r="M28" s="66">
        <f>IF(K28='3Groups'!$C$3,$T$3,0)</f>
        <v>0</v>
      </c>
      <c r="O28" s="5" t="s">
        <v>24</v>
      </c>
      <c r="P28" s="6">
        <f t="shared" si="1"/>
        <v>33</v>
      </c>
      <c r="Q28" t="s">
        <v>84</v>
      </c>
      <c r="R28" s="6">
        <f>VLOOKUP(O28,$B$6:$F$56,MATCH('3Groups'!$E$3,$C$4:$F$4,0)+MATCH('3Groups'!$G$3,$C$5:$F$5,0),0)</f>
        <v>191.38</v>
      </c>
      <c r="S28" s="6"/>
    </row>
    <row r="29" spans="1:19">
      <c r="A29" t="s">
        <v>87</v>
      </c>
      <c r="B29" s="156" t="s">
        <v>23</v>
      </c>
      <c r="C29" s="157">
        <v>236.77</v>
      </c>
      <c r="D29" s="158">
        <v>309.404</v>
      </c>
      <c r="E29" s="157">
        <v>331.82</v>
      </c>
      <c r="F29" s="158">
        <v>389.40100000000001</v>
      </c>
      <c r="J29" s="126">
        <f t="shared" si="2"/>
        <v>26</v>
      </c>
      <c r="K29" s="4" t="str">
        <f t="shared" si="0"/>
        <v>CT</v>
      </c>
      <c r="L29" s="66">
        <f>IF(K29='3Groups'!$C$3,0,(VLOOKUP(J29,$P$4:$R$54,3,0)))</f>
        <v>264.23</v>
      </c>
      <c r="M29" s="66">
        <f>IF(K29='3Groups'!$C$3,$T$3,0)</f>
        <v>0</v>
      </c>
      <c r="O29" s="5" t="s">
        <v>25</v>
      </c>
      <c r="P29" s="6">
        <f t="shared" si="1"/>
        <v>15</v>
      </c>
      <c r="Q29" t="s">
        <v>88</v>
      </c>
      <c r="R29" s="6">
        <f>VLOOKUP(O29,$B$6:$F$56,MATCH('3Groups'!$E$3,$C$4:$F$4,0)+MATCH('3Groups'!$G$3,$C$5:$F$5,0),0)</f>
        <v>416.02</v>
      </c>
      <c r="S29" s="6"/>
    </row>
    <row r="30" spans="1:19">
      <c r="A30" t="s">
        <v>84</v>
      </c>
      <c r="B30" s="156" t="s">
        <v>24</v>
      </c>
      <c r="C30" s="157">
        <v>129.18</v>
      </c>
      <c r="D30" s="158">
        <v>165.29499999999999</v>
      </c>
      <c r="E30" s="157">
        <v>191.38</v>
      </c>
      <c r="F30" s="158">
        <v>220.74299999999999</v>
      </c>
      <c r="J30" s="126">
        <f t="shared" si="2"/>
        <v>27</v>
      </c>
      <c r="K30" s="4" t="str">
        <f t="shared" si="0"/>
        <v>OK</v>
      </c>
      <c r="L30" s="66">
        <f>IF(K30='3Groups'!$C$3,0,(VLOOKUP(J30,$P$4:$R$54,3,0)))</f>
        <v>248.72</v>
      </c>
      <c r="M30" s="66">
        <f>IF(K30='3Groups'!$C$3,$T$3,0)</f>
        <v>0</v>
      </c>
      <c r="O30" s="5" t="s">
        <v>26</v>
      </c>
      <c r="P30" s="6">
        <f t="shared" si="1"/>
        <v>44</v>
      </c>
      <c r="Q30" t="s">
        <v>89</v>
      </c>
      <c r="R30" s="6">
        <f>VLOOKUP(O30,$B$6:$F$56,MATCH('3Groups'!$E$3,$C$4:$F$4,0)+MATCH('3Groups'!$G$3,$C$5:$F$5,0),0)</f>
        <v>64.540000000000006</v>
      </c>
      <c r="S30" s="6"/>
    </row>
    <row r="31" spans="1:19">
      <c r="A31" t="s">
        <v>88</v>
      </c>
      <c r="B31" s="156" t="s">
        <v>25</v>
      </c>
      <c r="C31" s="157">
        <v>293.16000000000003</v>
      </c>
      <c r="D31" s="158">
        <v>363.66899999999998</v>
      </c>
      <c r="E31" s="157">
        <v>416.02</v>
      </c>
      <c r="F31" s="158">
        <v>468.83300000000003</v>
      </c>
      <c r="J31" s="126">
        <f t="shared" si="2"/>
        <v>28</v>
      </c>
      <c r="K31" s="4" t="str">
        <f t="shared" si="0"/>
        <v>OR</v>
      </c>
      <c r="L31" s="66">
        <f>IF(K31='3Groups'!$C$3,0,(VLOOKUP(J31,$P$4:$R$54,3,0)))</f>
        <v>244.79</v>
      </c>
      <c r="M31" s="66">
        <f>IF(K31='3Groups'!$C$3,$T$3,0)</f>
        <v>0</v>
      </c>
      <c r="O31" s="5" t="s">
        <v>27</v>
      </c>
      <c r="P31" s="6">
        <f t="shared" si="1"/>
        <v>35</v>
      </c>
      <c r="Q31" t="s">
        <v>90</v>
      </c>
      <c r="R31" s="6">
        <f>VLOOKUP(O31,$B$6:$F$56,MATCH('3Groups'!$E$3,$C$4:$F$4,0)+MATCH('3Groups'!$G$3,$C$5:$F$5,0),0)</f>
        <v>128.80000000000001</v>
      </c>
      <c r="S31" s="6"/>
    </row>
    <row r="32" spans="1:19">
      <c r="A32" t="s">
        <v>89</v>
      </c>
      <c r="B32" s="156" t="s">
        <v>26</v>
      </c>
      <c r="C32" s="157">
        <v>50.67</v>
      </c>
      <c r="D32" s="158">
        <v>70.817999999999998</v>
      </c>
      <c r="E32" s="157">
        <v>64.540000000000006</v>
      </c>
      <c r="F32" s="158">
        <v>79.802000000000007</v>
      </c>
      <c r="J32" s="126">
        <f t="shared" si="2"/>
        <v>29</v>
      </c>
      <c r="K32" s="4" t="str">
        <f t="shared" si="0"/>
        <v>IA</v>
      </c>
      <c r="L32" s="66">
        <f>IF(K32='3Groups'!$C$3,0,(VLOOKUP(J32,$P$4:$R$54,3,0)))</f>
        <v>243.05</v>
      </c>
      <c r="M32" s="66">
        <f>IF(K32='3Groups'!$C$3,$T$3,0)</f>
        <v>0</v>
      </c>
      <c r="O32" s="5" t="s">
        <v>28</v>
      </c>
      <c r="P32" s="6">
        <f t="shared" si="1"/>
        <v>36</v>
      </c>
      <c r="Q32" t="s">
        <v>91</v>
      </c>
      <c r="R32" s="6">
        <f>VLOOKUP(O32,$B$6:$F$56,MATCH('3Groups'!$E$3,$C$4:$F$4,0)+MATCH('3Groups'!$G$3,$C$5:$F$5,0),0)</f>
        <v>118.17</v>
      </c>
      <c r="S32" s="6"/>
    </row>
    <row r="33" spans="1:19">
      <c r="A33" t="s">
        <v>90</v>
      </c>
      <c r="B33" s="156" t="s">
        <v>27</v>
      </c>
      <c r="C33" s="157">
        <v>90.5</v>
      </c>
      <c r="D33" s="158">
        <v>104.48399999999999</v>
      </c>
      <c r="E33" s="157">
        <v>128.80000000000001</v>
      </c>
      <c r="F33" s="158">
        <v>136.59899999999999</v>
      </c>
      <c r="J33" s="126">
        <f t="shared" si="2"/>
        <v>30</v>
      </c>
      <c r="K33" s="4" t="str">
        <f t="shared" si="0"/>
        <v>CO</v>
      </c>
      <c r="L33" s="66">
        <f>IF(K33='3Groups'!$C$3,0,(VLOOKUP(J33,$P$4:$R$54,3,0)))</f>
        <v>226.29</v>
      </c>
      <c r="M33" s="66">
        <f>IF(K33='3Groups'!$C$3,$T$3,0)</f>
        <v>0</v>
      </c>
      <c r="O33" s="5" t="s">
        <v>29</v>
      </c>
      <c r="P33" s="6">
        <f t="shared" si="1"/>
        <v>40</v>
      </c>
      <c r="Q33" t="s">
        <v>92</v>
      </c>
      <c r="R33" s="6">
        <f>VLOOKUP(O33,$B$6:$F$56,MATCH('3Groups'!$E$3,$C$4:$F$4,0)+MATCH('3Groups'!$G$3,$C$5:$F$5,0),0)</f>
        <v>85.22</v>
      </c>
      <c r="S33" s="6"/>
    </row>
    <row r="34" spans="1:19">
      <c r="A34" t="s">
        <v>91</v>
      </c>
      <c r="B34" s="156" t="s">
        <v>28</v>
      </c>
      <c r="C34" s="157">
        <v>105.35</v>
      </c>
      <c r="D34" s="158">
        <v>160.065</v>
      </c>
      <c r="E34" s="157">
        <v>118.17</v>
      </c>
      <c r="F34" s="158">
        <v>172.607</v>
      </c>
      <c r="J34" s="126">
        <f t="shared" si="2"/>
        <v>31</v>
      </c>
      <c r="K34" s="4" t="str">
        <f t="shared" si="0"/>
        <v>AR</v>
      </c>
      <c r="L34" s="66">
        <f>IF(K34='3Groups'!$C$3,0,(VLOOKUP(J34,$P$4:$R$54,3,0)))</f>
        <v>203.09</v>
      </c>
      <c r="M34" s="66">
        <f>IF(K34='3Groups'!$C$3,$T$3,0)</f>
        <v>0</v>
      </c>
      <c r="O34" s="5" t="s">
        <v>30</v>
      </c>
      <c r="P34" s="6">
        <f t="shared" si="1"/>
        <v>9</v>
      </c>
      <c r="Q34" t="s">
        <v>93</v>
      </c>
      <c r="R34" s="6">
        <f>VLOOKUP(O34,$B$6:$F$56,MATCH('3Groups'!$E$3,$C$4:$F$4,0)+MATCH('3Groups'!$G$3,$C$5:$F$5,0),0)</f>
        <v>615.99</v>
      </c>
      <c r="S34" s="6"/>
    </row>
    <row r="35" spans="1:19">
      <c r="A35" t="s">
        <v>92</v>
      </c>
      <c r="B35" s="156" t="s">
        <v>29</v>
      </c>
      <c r="C35" s="157">
        <v>63.57</v>
      </c>
      <c r="D35" s="158">
        <v>87.162000000000006</v>
      </c>
      <c r="E35" s="157">
        <v>85.22</v>
      </c>
      <c r="F35" s="158">
        <v>106.52800000000001</v>
      </c>
      <c r="J35" s="126">
        <f t="shared" si="2"/>
        <v>32</v>
      </c>
      <c r="K35" s="4" t="str">
        <f t="shared" si="0"/>
        <v>KS</v>
      </c>
      <c r="L35" s="66">
        <f>IF(K35='3Groups'!$C$3,0,(VLOOKUP(J35,$P$4:$R$54,3,0)))</f>
        <v>195.49</v>
      </c>
      <c r="M35" s="66">
        <f>IF(K35='3Groups'!$C$3,$T$3,0)</f>
        <v>0</v>
      </c>
      <c r="O35" s="5" t="s">
        <v>31</v>
      </c>
      <c r="P35" s="6">
        <f t="shared" si="1"/>
        <v>37</v>
      </c>
      <c r="Q35" t="s">
        <v>94</v>
      </c>
      <c r="R35" s="6">
        <f>VLOOKUP(O35,$B$6:$F$56,MATCH('3Groups'!$E$3,$C$4:$F$4,0)+MATCH('3Groups'!$G$3,$C$5:$F$5,0),0)</f>
        <v>109.51</v>
      </c>
      <c r="S35" s="6"/>
    </row>
    <row r="36" spans="1:19">
      <c r="A36" t="s">
        <v>93</v>
      </c>
      <c r="B36" s="156" t="s">
        <v>30</v>
      </c>
      <c r="C36" s="157">
        <v>418.49</v>
      </c>
      <c r="D36" s="158">
        <v>490.46800000000002</v>
      </c>
      <c r="E36" s="157">
        <v>615.99</v>
      </c>
      <c r="F36" s="158">
        <v>666.54499999999996</v>
      </c>
      <c r="J36" s="126">
        <f t="shared" si="2"/>
        <v>33</v>
      </c>
      <c r="K36" s="4" t="str">
        <f t="shared" ref="K36:K54" si="3">VLOOKUP(J36,$P$4:$R$54,2,0)</f>
        <v>MS</v>
      </c>
      <c r="L36" s="66">
        <f>IF(K36='3Groups'!$C$3,0,(VLOOKUP(J36,$P$4:$R$54,3,0)))</f>
        <v>191.38</v>
      </c>
      <c r="M36" s="66">
        <f>IF(K36='3Groups'!$C$3,$T$3,0)</f>
        <v>0</v>
      </c>
      <c r="O36" s="5" t="s">
        <v>32</v>
      </c>
      <c r="P36" s="6">
        <f t="shared" ref="P36:P54" si="4">RANK(R36,$R$4:$R$54)</f>
        <v>3</v>
      </c>
      <c r="Q36" t="s">
        <v>95</v>
      </c>
      <c r="R36" s="6">
        <f>VLOOKUP(O36,$B$6:$F$56,MATCH('3Groups'!$E$3,$C$4:$F$4,0)+MATCH('3Groups'!$G$3,$C$5:$F$5,0),0)</f>
        <v>1302.56</v>
      </c>
      <c r="S36" s="6"/>
    </row>
    <row r="37" spans="1:19">
      <c r="A37" t="s">
        <v>94</v>
      </c>
      <c r="B37" s="156" t="s">
        <v>31</v>
      </c>
      <c r="C37" s="157">
        <v>88.04</v>
      </c>
      <c r="D37" s="158">
        <v>121.97799999999999</v>
      </c>
      <c r="E37" s="157">
        <v>109.51</v>
      </c>
      <c r="F37" s="158">
        <v>145.81299999999999</v>
      </c>
      <c r="J37" s="126">
        <f t="shared" ref="J37:J54" si="5">J36+1</f>
        <v>34</v>
      </c>
      <c r="K37" s="4" t="str">
        <f t="shared" si="3"/>
        <v>WV</v>
      </c>
      <c r="L37" s="66">
        <f>IF(K37='3Groups'!$C$3,0,(VLOOKUP(J37,$P$4:$R$54,3,0)))</f>
        <v>151.61000000000001</v>
      </c>
      <c r="M37" s="66">
        <f>IF(K37='3Groups'!$C$3,$T$3,0)</f>
        <v>0</v>
      </c>
      <c r="O37" s="5" t="s">
        <v>33</v>
      </c>
      <c r="P37" s="6">
        <f t="shared" si="4"/>
        <v>10</v>
      </c>
      <c r="Q37" t="s">
        <v>96</v>
      </c>
      <c r="R37" s="6">
        <f>VLOOKUP(O37,$B$6:$F$56,MATCH('3Groups'!$E$3,$C$4:$F$4,0)+MATCH('3Groups'!$G$3,$C$5:$F$5,0),0)</f>
        <v>564.55999999999995</v>
      </c>
      <c r="S37" s="6"/>
    </row>
    <row r="38" spans="1:19">
      <c r="A38" t="s">
        <v>95</v>
      </c>
      <c r="B38" s="156" t="s">
        <v>32</v>
      </c>
      <c r="C38" s="157">
        <v>889.33</v>
      </c>
      <c r="D38" s="158">
        <v>1052.337</v>
      </c>
      <c r="E38" s="157">
        <v>1302.56</v>
      </c>
      <c r="F38" s="158">
        <v>1417.624</v>
      </c>
      <c r="J38" s="126">
        <f t="shared" si="5"/>
        <v>35</v>
      </c>
      <c r="K38" s="4" t="str">
        <f t="shared" si="3"/>
        <v>NE</v>
      </c>
      <c r="L38" s="66">
        <f>IF(K38='3Groups'!$C$3,0,(VLOOKUP(J38,$P$4:$R$54,3,0)))</f>
        <v>128.80000000000001</v>
      </c>
      <c r="M38" s="66">
        <f>IF(K38='3Groups'!$C$3,$T$3,0)</f>
        <v>0</v>
      </c>
      <c r="O38" s="5" t="s">
        <v>34</v>
      </c>
      <c r="P38" s="6">
        <f t="shared" si="4"/>
        <v>47</v>
      </c>
      <c r="Q38" t="s">
        <v>97</v>
      </c>
      <c r="R38" s="6">
        <f>VLOOKUP(O38,$B$6:$F$56,MATCH('3Groups'!$E$3,$C$4:$F$4,0)+MATCH('3Groups'!$G$3,$C$5:$F$5,0),0)</f>
        <v>51.61</v>
      </c>
      <c r="S38" s="6"/>
    </row>
    <row r="39" spans="1:19">
      <c r="A39" t="s">
        <v>96</v>
      </c>
      <c r="B39" s="156" t="s">
        <v>33</v>
      </c>
      <c r="C39" s="157">
        <v>384.19</v>
      </c>
      <c r="D39" s="158">
        <v>555.82899999999995</v>
      </c>
      <c r="E39" s="157">
        <v>564.55999999999995</v>
      </c>
      <c r="F39" s="158">
        <v>739.01900000000001</v>
      </c>
      <c r="J39" s="126">
        <f t="shared" si="5"/>
        <v>36</v>
      </c>
      <c r="K39" s="4" t="str">
        <f t="shared" si="3"/>
        <v>NV</v>
      </c>
      <c r="L39" s="66">
        <f>IF(K39='3Groups'!$C$3,0,(VLOOKUP(J39,$P$4:$R$54,3,0)))</f>
        <v>118.17</v>
      </c>
      <c r="M39" s="66">
        <f>IF(K39='3Groups'!$C$3,$T$3,0)</f>
        <v>0</v>
      </c>
      <c r="O39" s="5" t="s">
        <v>35</v>
      </c>
      <c r="P39" s="6">
        <f t="shared" si="4"/>
        <v>6</v>
      </c>
      <c r="Q39" t="s">
        <v>98</v>
      </c>
      <c r="R39" s="6">
        <f>VLOOKUP(O39,$B$6:$F$56,MATCH('3Groups'!$E$3,$C$4:$F$4,0)+MATCH('3Groups'!$G$3,$C$5:$F$5,0),0)</f>
        <v>835.75</v>
      </c>
      <c r="S39" s="6"/>
    </row>
    <row r="40" spans="1:19">
      <c r="A40" t="s">
        <v>97</v>
      </c>
      <c r="B40" s="156" t="s">
        <v>34</v>
      </c>
      <c r="C40" s="157">
        <v>36.86</v>
      </c>
      <c r="D40" s="158">
        <v>41.545000000000002</v>
      </c>
      <c r="E40" s="157">
        <v>51.61</v>
      </c>
      <c r="F40" s="158">
        <v>52.645000000000003</v>
      </c>
      <c r="J40" s="126">
        <f t="shared" si="5"/>
        <v>37</v>
      </c>
      <c r="K40" s="4" t="str">
        <f t="shared" si="3"/>
        <v>NM</v>
      </c>
      <c r="L40" s="66">
        <f>IF(K40='3Groups'!$C$3,0,(VLOOKUP(J40,$P$4:$R$54,3,0)))</f>
        <v>109.51</v>
      </c>
      <c r="M40" s="66">
        <f>IF(K40='3Groups'!$C$3,$T$3,0)</f>
        <v>0</v>
      </c>
      <c r="O40" s="5" t="s">
        <v>36</v>
      </c>
      <c r="P40" s="6">
        <f t="shared" si="4"/>
        <v>27</v>
      </c>
      <c r="Q40" t="s">
        <v>99</v>
      </c>
      <c r="R40" s="6">
        <f>VLOOKUP(O40,$B$6:$F$56,MATCH('3Groups'!$E$3,$C$4:$F$4,0)+MATCH('3Groups'!$G$3,$C$5:$F$5,0),0)</f>
        <v>248.72</v>
      </c>
      <c r="S40" s="6"/>
    </row>
    <row r="41" spans="1:19">
      <c r="A41" t="s">
        <v>98</v>
      </c>
      <c r="B41" s="156" t="s">
        <v>35</v>
      </c>
      <c r="C41" s="157">
        <v>580.44000000000005</v>
      </c>
      <c r="D41" s="158">
        <v>685.81899999999996</v>
      </c>
      <c r="E41" s="157">
        <v>835.75</v>
      </c>
      <c r="F41" s="158">
        <v>885.79100000000005</v>
      </c>
      <c r="J41" s="126">
        <f t="shared" si="5"/>
        <v>38</v>
      </c>
      <c r="K41" s="4" t="str">
        <f t="shared" si="3"/>
        <v>ME</v>
      </c>
      <c r="L41" s="66">
        <f>IF(K41='3Groups'!$C$3,0,(VLOOKUP(J41,$P$4:$R$54,3,0)))</f>
        <v>0</v>
      </c>
      <c r="M41" s="66">
        <f>IF(K41='3Groups'!$C$3,$T$3,0)</f>
        <v>102.61</v>
      </c>
      <c r="O41" s="5" t="s">
        <v>37</v>
      </c>
      <c r="P41" s="6">
        <f t="shared" si="4"/>
        <v>28</v>
      </c>
      <c r="Q41" t="s">
        <v>100</v>
      </c>
      <c r="R41" s="6">
        <f>VLOOKUP(O41,$B$6:$F$56,MATCH('3Groups'!$E$3,$C$4:$F$4,0)+MATCH('3Groups'!$G$3,$C$5:$F$5,0),0)</f>
        <v>244.79</v>
      </c>
      <c r="S41" s="6"/>
    </row>
    <row r="42" spans="1:19">
      <c r="A42" t="s">
        <v>99</v>
      </c>
      <c r="B42" s="156" t="s">
        <v>36</v>
      </c>
      <c r="C42" s="157">
        <v>176.67</v>
      </c>
      <c r="D42" s="158">
        <v>220.34299999999999</v>
      </c>
      <c r="E42" s="157">
        <v>248.72</v>
      </c>
      <c r="F42" s="158">
        <v>282.94499999999999</v>
      </c>
      <c r="J42" s="126">
        <f t="shared" si="5"/>
        <v>39</v>
      </c>
      <c r="K42" s="4" t="str">
        <f t="shared" si="3"/>
        <v>UT</v>
      </c>
      <c r="L42" s="66">
        <f>IF(K42='3Groups'!$C$3,0,(VLOOKUP(J42,$P$4:$R$54,3,0)))</f>
        <v>102.02</v>
      </c>
      <c r="M42" s="66">
        <f>IF(K42='3Groups'!$C$3,$T$3,0)</f>
        <v>0</v>
      </c>
      <c r="O42" s="5" t="s">
        <v>38</v>
      </c>
      <c r="P42" s="6">
        <f t="shared" si="4"/>
        <v>5</v>
      </c>
      <c r="Q42" t="s">
        <v>101</v>
      </c>
      <c r="R42" s="6">
        <f>VLOOKUP(O42,$B$6:$F$56,MATCH('3Groups'!$E$3,$C$4:$F$4,0)+MATCH('3Groups'!$G$3,$C$5:$F$5,0),0)</f>
        <v>1066.0999999999999</v>
      </c>
      <c r="S42" s="6"/>
    </row>
    <row r="43" spans="1:19">
      <c r="A43" t="s">
        <v>100</v>
      </c>
      <c r="B43" s="156" t="s">
        <v>37</v>
      </c>
      <c r="C43" s="157">
        <v>184.95</v>
      </c>
      <c r="D43" s="158">
        <v>255.76599999999999</v>
      </c>
      <c r="E43" s="157">
        <v>244.79</v>
      </c>
      <c r="F43" s="158">
        <v>309.94600000000003</v>
      </c>
      <c r="J43" s="126">
        <f t="shared" si="5"/>
        <v>40</v>
      </c>
      <c r="K43" s="4" t="str">
        <f t="shared" si="3"/>
        <v>NH</v>
      </c>
      <c r="L43" s="66">
        <f>IF(K43='3Groups'!$C$3,0,(VLOOKUP(J43,$P$4:$R$54,3,0)))</f>
        <v>85.22</v>
      </c>
      <c r="M43" s="66">
        <f>IF(K43='3Groups'!$C$3,$T$3,0)</f>
        <v>0</v>
      </c>
      <c r="O43" s="5" t="s">
        <v>39</v>
      </c>
      <c r="P43" s="6">
        <f t="shared" si="4"/>
        <v>42</v>
      </c>
      <c r="Q43" t="s">
        <v>102</v>
      </c>
      <c r="R43" s="6">
        <f>VLOOKUP(O43,$B$6:$F$56,MATCH('3Groups'!$E$3,$C$4:$F$4,0)+MATCH('3Groups'!$G$3,$C$5:$F$5,0),0)</f>
        <v>84.15</v>
      </c>
      <c r="S43" s="6"/>
    </row>
    <row r="44" spans="1:19">
      <c r="A44" t="s">
        <v>101</v>
      </c>
      <c r="B44" s="156" t="s">
        <v>38</v>
      </c>
      <c r="C44" s="157">
        <v>716.13</v>
      </c>
      <c r="D44" s="158">
        <v>823.22900000000004</v>
      </c>
      <c r="E44" s="157">
        <v>1066.0999999999999</v>
      </c>
      <c r="F44" s="158">
        <v>1109.4580000000001</v>
      </c>
      <c r="J44" s="126">
        <f t="shared" si="5"/>
        <v>41</v>
      </c>
      <c r="K44" s="4" t="str">
        <f t="shared" si="3"/>
        <v>HI</v>
      </c>
      <c r="L44" s="66">
        <f>IF(K44='3Groups'!$C$3,0,(VLOOKUP(J44,$P$4:$R$54,3,0)))</f>
        <v>84.22</v>
      </c>
      <c r="M44" s="66">
        <f>IF(K44='3Groups'!$C$3,$T$3,0)</f>
        <v>0</v>
      </c>
      <c r="O44" s="5" t="s">
        <v>40</v>
      </c>
      <c r="P44" s="6">
        <f t="shared" si="4"/>
        <v>24</v>
      </c>
      <c r="Q44" t="s">
        <v>103</v>
      </c>
      <c r="R44" s="6">
        <f>VLOOKUP(O44,$B$6:$F$56,MATCH('3Groups'!$E$3,$C$4:$F$4,0)+MATCH('3Groups'!$G$3,$C$5:$F$5,0),0)</f>
        <v>277.14999999999998</v>
      </c>
      <c r="S44" s="6"/>
    </row>
    <row r="45" spans="1:19">
      <c r="A45" t="s">
        <v>102</v>
      </c>
      <c r="B45" s="156" t="s">
        <v>39</v>
      </c>
      <c r="C45" s="157">
        <v>56.01</v>
      </c>
      <c r="D45" s="158">
        <v>63.881</v>
      </c>
      <c r="E45" s="157">
        <v>84.15</v>
      </c>
      <c r="F45" s="158">
        <v>86.828000000000003</v>
      </c>
      <c r="J45" s="126">
        <f t="shared" si="5"/>
        <v>42</v>
      </c>
      <c r="K45" s="4" t="str">
        <f t="shared" si="3"/>
        <v>RI</v>
      </c>
      <c r="L45" s="66">
        <f>IF(K45='3Groups'!$C$3,0,(VLOOKUP(J45,$P$4:$R$54,3,0)))</f>
        <v>84.15</v>
      </c>
      <c r="M45" s="66">
        <f>IF(K45='3Groups'!$C$3,$T$3,0)</f>
        <v>0</v>
      </c>
      <c r="O45" s="5" t="s">
        <v>41</v>
      </c>
      <c r="P45" s="6">
        <f t="shared" si="4"/>
        <v>45</v>
      </c>
      <c r="Q45" t="s">
        <v>104</v>
      </c>
      <c r="R45" s="6">
        <f>VLOOKUP(O45,$B$6:$F$56,MATCH('3Groups'!$E$3,$C$4:$F$4,0)+MATCH('3Groups'!$G$3,$C$5:$F$5,0),0)</f>
        <v>60.4</v>
      </c>
      <c r="S45" s="6"/>
    </row>
    <row r="46" spans="1:19">
      <c r="A46" t="s">
        <v>103</v>
      </c>
      <c r="B46" s="156" t="s">
        <v>40</v>
      </c>
      <c r="C46" s="157">
        <v>190.71</v>
      </c>
      <c r="D46" s="158">
        <v>296.56099999999998</v>
      </c>
      <c r="E46" s="157">
        <v>277.14999999999998</v>
      </c>
      <c r="F46" s="158">
        <v>382.00299999999999</v>
      </c>
      <c r="J46" s="126">
        <f t="shared" si="5"/>
        <v>43</v>
      </c>
      <c r="K46" s="4" t="str">
        <f t="shared" si="3"/>
        <v>ID</v>
      </c>
      <c r="L46" s="66">
        <f>IF(K46='3Groups'!$C$3,0,(VLOOKUP(J46,$P$4:$R$54,3,0)))</f>
        <v>82.19</v>
      </c>
      <c r="M46" s="66">
        <f>IF(K46='3Groups'!$C$3,$T$3,0)</f>
        <v>0</v>
      </c>
      <c r="O46" s="5" t="s">
        <v>42</v>
      </c>
      <c r="P46" s="6">
        <f t="shared" si="4"/>
        <v>16</v>
      </c>
      <c r="Q46" t="s">
        <v>105</v>
      </c>
      <c r="R46" s="6">
        <f>VLOOKUP(O46,$B$6:$F$56,MATCH('3Groups'!$E$3,$C$4:$F$4,0)+MATCH('3Groups'!$G$3,$C$5:$F$5,0),0)</f>
        <v>404.34</v>
      </c>
      <c r="S46" s="6"/>
    </row>
    <row r="47" spans="1:19">
      <c r="A47" t="s">
        <v>104</v>
      </c>
      <c r="B47" s="156" t="s">
        <v>41</v>
      </c>
      <c r="C47" s="157">
        <v>43.49</v>
      </c>
      <c r="D47" s="158">
        <v>55.744</v>
      </c>
      <c r="E47" s="157">
        <v>60.4</v>
      </c>
      <c r="F47" s="158">
        <v>67.168999999999997</v>
      </c>
      <c r="J47" s="126">
        <f t="shared" si="5"/>
        <v>44</v>
      </c>
      <c r="K47" s="4" t="str">
        <f t="shared" si="3"/>
        <v>MT</v>
      </c>
      <c r="L47" s="66">
        <f>IF(K47='3Groups'!$C$3,0,(VLOOKUP(J47,$P$4:$R$54,3,0)))</f>
        <v>64.540000000000006</v>
      </c>
      <c r="M47" s="66">
        <f>IF(K47='3Groups'!$C$3,$T$3,0)</f>
        <v>0</v>
      </c>
      <c r="O47" s="5" t="s">
        <v>43</v>
      </c>
      <c r="P47" s="6">
        <f t="shared" si="4"/>
        <v>4</v>
      </c>
      <c r="Q47" t="s">
        <v>106</v>
      </c>
      <c r="R47" s="6">
        <f>VLOOKUP(O47,$B$6:$F$56,MATCH('3Groups'!$E$3,$C$4:$F$4,0)+MATCH('3Groups'!$G$3,$C$5:$F$5,0),0)</f>
        <v>1104.8900000000001</v>
      </c>
      <c r="S47" s="6"/>
    </row>
    <row r="48" spans="1:19">
      <c r="A48" t="s">
        <v>105</v>
      </c>
      <c r="B48" s="156" t="s">
        <v>42</v>
      </c>
      <c r="C48" s="157">
        <v>274.89999999999998</v>
      </c>
      <c r="D48" s="158">
        <v>386.178</v>
      </c>
      <c r="E48" s="157">
        <v>404.34</v>
      </c>
      <c r="F48" s="158">
        <v>501.673</v>
      </c>
      <c r="J48" s="126">
        <f t="shared" si="5"/>
        <v>45</v>
      </c>
      <c r="K48" s="4" t="str">
        <f t="shared" si="3"/>
        <v>SD</v>
      </c>
      <c r="L48" s="66">
        <f>IF(K48='3Groups'!$C$3,0,(VLOOKUP(J48,$P$4:$R$54,3,0)))</f>
        <v>60.4</v>
      </c>
      <c r="M48" s="66">
        <f>IF(K48='3Groups'!$C$3,$T$3,0)</f>
        <v>0</v>
      </c>
      <c r="O48" s="5" t="s">
        <v>44</v>
      </c>
      <c r="P48" s="6">
        <f t="shared" si="4"/>
        <v>39</v>
      </c>
      <c r="Q48" t="s">
        <v>107</v>
      </c>
      <c r="R48" s="6">
        <f>VLOOKUP(O48,$B$6:$F$56,MATCH('3Groups'!$E$3,$C$4:$F$4,0)+MATCH('3Groups'!$G$3,$C$5:$F$5,0),0)</f>
        <v>102.02</v>
      </c>
      <c r="S48" s="6"/>
    </row>
    <row r="49" spans="1:19">
      <c r="A49" t="s">
        <v>106</v>
      </c>
      <c r="B49" s="156" t="s">
        <v>43</v>
      </c>
      <c r="C49" s="157">
        <v>823.49</v>
      </c>
      <c r="D49" s="158">
        <v>1166.8019999999999</v>
      </c>
      <c r="E49" s="157">
        <v>1104.8900000000001</v>
      </c>
      <c r="F49" s="158">
        <v>1437.7560000000001</v>
      </c>
      <c r="J49" s="126">
        <f t="shared" si="5"/>
        <v>46</v>
      </c>
      <c r="K49" s="4" t="str">
        <f t="shared" si="3"/>
        <v>DE</v>
      </c>
      <c r="L49" s="66">
        <f>IF(K49='3Groups'!$C$3,0,(VLOOKUP(J49,$P$4:$R$54,3,0)))</f>
        <v>58.27</v>
      </c>
      <c r="M49" s="66">
        <f>IF(K49='3Groups'!$C$3,$T$3,0)</f>
        <v>0</v>
      </c>
      <c r="O49" s="5" t="s">
        <v>45</v>
      </c>
      <c r="P49" s="6">
        <f t="shared" si="4"/>
        <v>48</v>
      </c>
      <c r="Q49" t="s">
        <v>108</v>
      </c>
      <c r="R49" s="6">
        <f>VLOOKUP(O49,$B$6:$F$56,MATCH('3Groups'!$E$3,$C$4:$F$4,0)+MATCH('3Groups'!$G$3,$C$5:$F$5,0),0)</f>
        <v>43.26</v>
      </c>
      <c r="S49" s="6"/>
    </row>
    <row r="50" spans="1:19">
      <c r="A50" t="s">
        <v>107</v>
      </c>
      <c r="B50" s="156" t="s">
        <v>44</v>
      </c>
      <c r="C50" s="157">
        <v>79.760000000000005</v>
      </c>
      <c r="D50" s="158">
        <v>115.876</v>
      </c>
      <c r="E50" s="157">
        <v>102.02</v>
      </c>
      <c r="F50" s="158">
        <v>138.69300000000001</v>
      </c>
      <c r="J50" s="126">
        <f t="shared" si="5"/>
        <v>47</v>
      </c>
      <c r="K50" s="4" t="str">
        <f t="shared" si="3"/>
        <v>ND</v>
      </c>
      <c r="L50" s="66">
        <f>IF(K50='3Groups'!$C$3,0,(VLOOKUP(J50,$P$4:$R$54,3,0)))</f>
        <v>51.61</v>
      </c>
      <c r="M50" s="66">
        <f>IF(K50='3Groups'!$C$3,$T$3,0)</f>
        <v>0</v>
      </c>
      <c r="O50" s="5" t="s">
        <v>46</v>
      </c>
      <c r="P50" s="6">
        <f t="shared" si="4"/>
        <v>13</v>
      </c>
      <c r="Q50" t="s">
        <v>109</v>
      </c>
      <c r="R50" s="6">
        <f>VLOOKUP(O50,$B$6:$F$56,MATCH('3Groups'!$E$3,$C$4:$F$4,0)+MATCH('3Groups'!$G$3,$C$5:$F$5,0),0)</f>
        <v>438.89</v>
      </c>
      <c r="S50" s="6"/>
    </row>
    <row r="51" spans="1:19">
      <c r="A51" t="s">
        <v>108</v>
      </c>
      <c r="B51" s="156" t="s">
        <v>45</v>
      </c>
      <c r="C51" s="157">
        <v>31.95</v>
      </c>
      <c r="D51" s="158">
        <v>44.031999999999996</v>
      </c>
      <c r="E51" s="157">
        <v>43.26</v>
      </c>
      <c r="F51" s="158">
        <v>53.594000000000001</v>
      </c>
      <c r="J51" s="126">
        <f t="shared" si="5"/>
        <v>48</v>
      </c>
      <c r="K51" s="4" t="str">
        <f t="shared" si="3"/>
        <v>VT</v>
      </c>
      <c r="L51" s="66">
        <f>IF(K51='3Groups'!$C$3,0,(VLOOKUP(J51,$P$4:$R$54,3,0)))</f>
        <v>43.26</v>
      </c>
      <c r="M51" s="66">
        <f>IF(K51='3Groups'!$C$3,$T$3,0)</f>
        <v>0</v>
      </c>
      <c r="O51" s="5" t="s">
        <v>47</v>
      </c>
      <c r="P51" s="6">
        <f t="shared" si="4"/>
        <v>18</v>
      </c>
      <c r="Q51" t="s">
        <v>110</v>
      </c>
      <c r="R51" s="6">
        <f>VLOOKUP(O51,$B$6:$F$56,MATCH('3Groups'!$E$3,$C$4:$F$4,0)+MATCH('3Groups'!$G$3,$C$5:$F$5,0),0)</f>
        <v>363.52</v>
      </c>
      <c r="S51" s="6"/>
    </row>
    <row r="52" spans="1:19">
      <c r="A52" t="s">
        <v>109</v>
      </c>
      <c r="B52" s="156" t="s">
        <v>46</v>
      </c>
      <c r="C52" s="157">
        <v>308.52999999999997</v>
      </c>
      <c r="D52" s="158">
        <v>426.48399999999998</v>
      </c>
      <c r="E52" s="157">
        <v>438.89</v>
      </c>
      <c r="F52" s="158">
        <v>558.07399999999996</v>
      </c>
      <c r="J52" s="126">
        <f t="shared" si="5"/>
        <v>49</v>
      </c>
      <c r="K52" s="4" t="str">
        <f t="shared" si="3"/>
        <v>DC</v>
      </c>
      <c r="L52" s="66">
        <f>IF(K52='3Groups'!$C$3,0,(VLOOKUP(J52,$P$4:$R$54,3,0)))</f>
        <v>32.93</v>
      </c>
      <c r="M52" s="66">
        <f>IF(K52='3Groups'!$C$3,$T$3,0)</f>
        <v>0</v>
      </c>
      <c r="O52" s="5" t="s">
        <v>48</v>
      </c>
      <c r="P52" s="6">
        <f t="shared" si="4"/>
        <v>34</v>
      </c>
      <c r="Q52" t="s">
        <v>111</v>
      </c>
      <c r="R52" s="6">
        <f>VLOOKUP(O52,$B$6:$F$56,MATCH('3Groups'!$E$3,$C$4:$F$4,0)+MATCH('3Groups'!$G$3,$C$5:$F$5,0),0)</f>
        <v>151.61000000000001</v>
      </c>
      <c r="S52" s="6"/>
    </row>
    <row r="53" spans="1:19">
      <c r="A53" t="s">
        <v>110</v>
      </c>
      <c r="B53" s="156" t="s">
        <v>47</v>
      </c>
      <c r="C53" s="157">
        <v>273.83</v>
      </c>
      <c r="D53" s="158">
        <v>391.39600000000002</v>
      </c>
      <c r="E53" s="157">
        <v>363.52</v>
      </c>
      <c r="F53" s="158">
        <v>474.61099999999999</v>
      </c>
      <c r="J53" s="126">
        <f t="shared" si="5"/>
        <v>50</v>
      </c>
      <c r="K53" s="4" t="str">
        <f t="shared" si="3"/>
        <v>WY</v>
      </c>
      <c r="L53" s="66">
        <f>IF(K53='3Groups'!$C$3,0,(VLOOKUP(J53,$P$4:$R$54,3,0)))</f>
        <v>31.25</v>
      </c>
      <c r="M53" s="66">
        <f>IF(K53='3Groups'!$C$3,$T$3,0)</f>
        <v>0</v>
      </c>
      <c r="O53" s="5" t="s">
        <v>49</v>
      </c>
      <c r="P53" s="6">
        <f t="shared" si="4"/>
        <v>17</v>
      </c>
      <c r="Q53" t="s">
        <v>112</v>
      </c>
      <c r="R53" s="6">
        <f>VLOOKUP(O53,$B$6:$F$56,MATCH('3Groups'!$E$3,$C$4:$F$4,0)+MATCH('3Groups'!$G$3,$C$5:$F$5,0),0)</f>
        <v>396.24</v>
      </c>
      <c r="S53" s="6"/>
    </row>
    <row r="54" spans="1:19">
      <c r="A54" t="s">
        <v>111</v>
      </c>
      <c r="B54" s="156" t="s">
        <v>48</v>
      </c>
      <c r="C54" s="157">
        <v>104.53</v>
      </c>
      <c r="D54" s="158">
        <v>129.767</v>
      </c>
      <c r="E54" s="157">
        <v>151.61000000000001</v>
      </c>
      <c r="F54" s="158">
        <v>163.28</v>
      </c>
      <c r="J54" s="126">
        <f t="shared" si="5"/>
        <v>51</v>
      </c>
      <c r="K54" s="4" t="str">
        <f t="shared" si="3"/>
        <v>AK</v>
      </c>
      <c r="L54" s="66">
        <f>IF(K54='3Groups'!$C$3,0,(VLOOKUP(J54,$P$4:$R$54,3,0)))</f>
        <v>18.55</v>
      </c>
      <c r="M54" s="66">
        <f>IF(K54='3Groups'!$C$3,$T$3,0)</f>
        <v>0</v>
      </c>
      <c r="O54" s="5" t="s">
        <v>50</v>
      </c>
      <c r="P54" s="6">
        <f t="shared" si="4"/>
        <v>50</v>
      </c>
      <c r="Q54" t="s">
        <v>113</v>
      </c>
      <c r="R54" s="6">
        <f>VLOOKUP(O54,$B$6:$F$56,MATCH('3Groups'!$E$3,$C$4:$F$4,0)+MATCH('3Groups'!$G$3,$C$5:$F$5,0),0)</f>
        <v>31.25</v>
      </c>
      <c r="S54" s="6"/>
    </row>
    <row r="55" spans="1:19">
      <c r="A55" t="s">
        <v>112</v>
      </c>
      <c r="B55" s="156" t="s">
        <v>49</v>
      </c>
      <c r="C55" s="157">
        <v>287.2</v>
      </c>
      <c r="D55" s="158">
        <v>358.70600000000002</v>
      </c>
      <c r="E55" s="157">
        <v>396.24</v>
      </c>
      <c r="F55" s="158">
        <v>453.786</v>
      </c>
      <c r="O55" s="5"/>
      <c r="P55" s="5"/>
      <c r="R55" s="5"/>
      <c r="S55" s="5"/>
    </row>
    <row r="56" spans="1:19">
      <c r="A56" t="s">
        <v>113</v>
      </c>
      <c r="B56" s="156" t="s">
        <v>50</v>
      </c>
      <c r="C56" s="157">
        <v>26.04</v>
      </c>
      <c r="D56" s="158">
        <v>33.823999999999998</v>
      </c>
      <c r="E56" s="157">
        <v>31.25</v>
      </c>
      <c r="F56" s="158">
        <v>38.335999999999999</v>
      </c>
    </row>
    <row r="57" spans="1:19">
      <c r="B57" s="5"/>
      <c r="C57" s="5"/>
      <c r="D57" s="5"/>
      <c r="E57" s="7"/>
      <c r="F57" s="7"/>
    </row>
  </sheetData>
  <mergeCells count="1">
    <mergeCell ref="J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2"/>
  <sheetViews>
    <sheetView showGridLines="0" workbookViewId="0">
      <selection activeCell="C3" sqref="C3"/>
    </sheetView>
  </sheetViews>
  <sheetFormatPr baseColWidth="10" defaultRowHeight="16" x14ac:dyDescent="0"/>
  <cols>
    <col min="1" max="1" width="6" style="10" customWidth="1"/>
    <col min="2" max="4" width="8.5" style="10" customWidth="1"/>
    <col min="5" max="5" width="10" style="10" bestFit="1" customWidth="1"/>
    <col min="6" max="12" width="8.5" style="10" customWidth="1"/>
    <col min="13" max="14" width="6" style="10" customWidth="1"/>
    <col min="15" max="15" width="10.5" style="10" bestFit="1" customWidth="1"/>
    <col min="16" max="18" width="6" style="10" customWidth="1"/>
    <col min="19" max="19" width="8.5" style="10" customWidth="1"/>
    <col min="50" max="16384" width="10.83203125" style="10"/>
  </cols>
  <sheetData>
    <row r="1" spans="2:17" ht="44" customHeight="1">
      <c r="B1" s="2" t="s">
        <v>129</v>
      </c>
      <c r="J1" s="122"/>
      <c r="K1" s="122"/>
      <c r="L1" s="122"/>
    </row>
    <row r="2" spans="2:17" s="4" customFormat="1" ht="17" customHeight="1">
      <c r="B2" s="133" t="s">
        <v>114</v>
      </c>
      <c r="C2" s="123"/>
      <c r="D2" s="123"/>
    </row>
    <row r="3" spans="2:17" s="4" customFormat="1" ht="20" customHeight="1">
      <c r="B3" s="4" t="s">
        <v>122</v>
      </c>
      <c r="C3" s="130" t="s">
        <v>82</v>
      </c>
      <c r="D3" s="1" t="s">
        <v>123</v>
      </c>
      <c r="E3" s="130" t="s">
        <v>61</v>
      </c>
      <c r="F3" s="159" t="s">
        <v>124</v>
      </c>
      <c r="G3" s="130">
        <v>2003</v>
      </c>
      <c r="J3" s="123"/>
      <c r="K3" s="124"/>
      <c r="L3" s="124"/>
    </row>
    <row r="4" spans="2:17" ht="21" customHeight="1">
      <c r="B4" s="4"/>
      <c r="C4" s="4"/>
      <c r="D4" s="4"/>
      <c r="E4" s="129"/>
      <c r="G4" s="4"/>
      <c r="H4" s="4"/>
      <c r="I4" s="4"/>
      <c r="J4" s="123"/>
      <c r="K4" s="124"/>
      <c r="L4" s="124"/>
    </row>
    <row r="5" spans="2:17" s="1" customFormat="1" ht="31" customHeight="1">
      <c r="B5" s="3"/>
      <c r="C5" s="164" t="s">
        <v>52</v>
      </c>
      <c r="D5" s="164"/>
      <c r="E5" s="8"/>
      <c r="F5" s="164" t="s">
        <v>56</v>
      </c>
      <c r="G5" s="164"/>
      <c r="H5" s="11"/>
      <c r="I5" s="164" t="s">
        <v>57</v>
      </c>
      <c r="J5" s="164"/>
      <c r="K5" s="12"/>
      <c r="L5" s="164" t="s">
        <v>55</v>
      </c>
      <c r="M5" s="164"/>
    </row>
    <row r="6" spans="2:17" s="1" customFormat="1" ht="46" customHeight="1" thickBot="1">
      <c r="B6" s="10"/>
      <c r="C6" s="10"/>
      <c r="D6" s="10"/>
      <c r="E6" s="132"/>
      <c r="F6" s="132"/>
      <c r="G6" s="10"/>
      <c r="H6" s="70"/>
      <c r="I6" s="10"/>
      <c r="J6" s="131"/>
      <c r="K6" s="10"/>
      <c r="L6" s="71"/>
      <c r="N6" s="69"/>
      <c r="O6" s="69"/>
      <c r="P6" s="69"/>
      <c r="Q6" s="69"/>
    </row>
    <row r="7" spans="2:17" s="1" customFormat="1" ht="51" customHeight="1" thickTop="1" thickBot="1">
      <c r="B7" s="73">
        <f>VLOOKUP(B34,'DATA-4Groups'!$A$7:$F$57,1+MATCH($E$3,'DATA-4Groups'!$C$5:$F$5,0)+MATCH($G$3,'DATA-4Groups'!$C$6:$F$6,0),0)</f>
        <v>17.37</v>
      </c>
      <c r="C7" s="74"/>
      <c r="D7" s="74"/>
      <c r="E7" s="74"/>
      <c r="F7" s="74"/>
      <c r="G7" s="74"/>
      <c r="H7" s="74"/>
      <c r="I7" s="74"/>
      <c r="J7" s="74"/>
      <c r="K7" s="74"/>
      <c r="L7" s="75">
        <f>VLOOKUP(L34,'DATA-4Groups'!$A$7:$F$57,1+MATCH($E$3,'DATA-4Groups'!$C$5:$F$5,0)+MATCH($G$3,'DATA-4Groups'!$C$6:$F$6,0),FALSE)</f>
        <v>75.510000000000005</v>
      </c>
    </row>
    <row r="8" spans="2:17" s="1" customFormat="1" ht="51" customHeight="1" thickTop="1" thickBot="1">
      <c r="B8" s="74"/>
      <c r="C8" s="74"/>
      <c r="D8" s="74"/>
      <c r="E8" s="74"/>
      <c r="F8" s="74"/>
      <c r="G8" s="76">
        <f>VLOOKUP(G35,'DATA-4Groups'!$A$7:$F$57,1+MATCH($E$3,'DATA-4Groups'!$C$5:$F$5,0)+MATCH($G$3,'DATA-4Groups'!$C$6:$F$6,0),0)</f>
        <v>287.2</v>
      </c>
      <c r="H8" s="74"/>
      <c r="I8" s="74"/>
      <c r="J8" s="74"/>
      <c r="K8" s="77">
        <f>VLOOKUP(K35,'DATA-4Groups'!$A$7:$F$57,1+MATCH($E$3,'DATA-4Groups'!$C$5:$F$5,0)+MATCH($G$3,'DATA-4Groups'!$C$6:$F$6,0),0)</f>
        <v>31.95</v>
      </c>
      <c r="L8" s="78">
        <f>VLOOKUP(L35,'DATA-4Groups'!$A$7:$F$57,1+MATCH($E$3,'DATA-4Groups'!$C$5:$F$5,0)+MATCH($G$3,'DATA-4Groups'!$C$6:$F$6,0),0)</f>
        <v>63.57</v>
      </c>
    </row>
    <row r="9" spans="2:17" s="1" customFormat="1" ht="51" customHeight="1" thickTop="1" thickBot="1">
      <c r="B9" s="72">
        <f>VLOOKUP(B36,'DATA-4Groups'!$A$7:$F$57,1+MATCH($E$3,'DATA-4Groups'!$C$5:$F$5,0)+MATCH($G$3,'DATA-4Groups'!$C$6:$F$6,0),0)</f>
        <v>273.83</v>
      </c>
      <c r="C9" s="79">
        <f>VLOOKUP(C36,'DATA-4Groups'!$A$7:$F$57,1+MATCH($E$3,'DATA-4Groups'!$C$5:$F$5,0)+MATCH($G$3,'DATA-4Groups'!$C$6:$F$6,0),0)</f>
        <v>64.39</v>
      </c>
      <c r="D9" s="80">
        <f>VLOOKUP(D36,'DATA-4Groups'!$A$7:$F$57,1+MATCH($E$3,'DATA-4Groups'!$C$5:$F$5,0)+MATCH($G$3,'DATA-4Groups'!$C$6:$F$6,0),0)</f>
        <v>50.67</v>
      </c>
      <c r="E9" s="81">
        <f>VLOOKUP(E36,'DATA-4Groups'!$A$7:$F$57,1+MATCH($E$3,'DATA-4Groups'!$C$5:$F$5,0)+MATCH($G$3,'DATA-4Groups'!$C$6:$F$6,0),0)</f>
        <v>36.86</v>
      </c>
      <c r="F9" s="82">
        <f>VLOOKUP(F36,'DATA-4Groups'!$A$7:$F$57,1+MATCH($E$3,'DATA-4Groups'!$C$5:$F$5,0)+MATCH($G$3,'DATA-4Groups'!$C$6:$F$6,0),0)</f>
        <v>236.77</v>
      </c>
      <c r="G9" s="83">
        <f>VLOOKUP(G36,'DATA-4Groups'!$A$7:$F$57,1+MATCH($E$3,'DATA-4Groups'!$C$5:$F$5,0)+MATCH($G$3,'DATA-4Groups'!$C$6:$F$6,0),0)</f>
        <v>561.74</v>
      </c>
      <c r="H9" s="84">
        <f>VLOOKUP(H36,'DATA-4Groups'!$A$7:$F$57,1+MATCH($E$3,'DATA-4Groups'!$C$5:$F$5,0)+MATCH($G$3,'DATA-4Groups'!$C$6:$F$6,0),0)</f>
        <v>489.49</v>
      </c>
      <c r="I9" s="74"/>
      <c r="J9" s="85">
        <f>VLOOKUP(J36,'DATA-4Groups'!$A$7:$F$57,1+MATCH($E$3,'DATA-4Groups'!$C$5:$F$5,0)+MATCH($G$3,'DATA-4Groups'!$C$6:$F$6,0),0)</f>
        <v>889.33</v>
      </c>
      <c r="K9" s="86">
        <f>VLOOKUP(K36,'DATA-4Groups'!$A$7:$F$57,1+MATCH($E$3,'DATA-4Groups'!$C$5:$F$5,0)+MATCH($G$3,'DATA-4Groups'!$C$6:$F$6,0),0)</f>
        <v>316.24</v>
      </c>
      <c r="L9" s="74"/>
    </row>
    <row r="10" spans="2:17" s="1" customFormat="1" ht="51" customHeight="1" thickTop="1" thickBot="1">
      <c r="B10" s="87">
        <f>VLOOKUP(B37,'DATA-4Groups'!$A$7:$F$57,1+MATCH($E$3,'DATA-4Groups'!$C$5:$F$5,0)+MATCH($G$3,'DATA-4Groups'!$C$6:$F$6,0),0)</f>
        <v>184.95</v>
      </c>
      <c r="C10" s="88">
        <f>VLOOKUP(C37,'DATA-4Groups'!$A$7:$F$57,1+MATCH($E$3,'DATA-4Groups'!$C$5:$F$5,0)+MATCH($G$3,'DATA-4Groups'!$C$6:$F$6,0),0)</f>
        <v>105.35</v>
      </c>
      <c r="D10" s="89">
        <f>VLOOKUP(D37,'DATA-4Groups'!$A$7:$F$57,1+MATCH($E$3,'DATA-4Groups'!$C$5:$F$5,0)+MATCH($G$3,'DATA-4Groups'!$C$6:$F$6,0),0)</f>
        <v>26.04</v>
      </c>
      <c r="E10" s="90">
        <f>VLOOKUP(E37,'DATA-4Groups'!$A$7:$F$57,1+MATCH($E$3,'DATA-4Groups'!$C$5:$F$5,0)+MATCH($G$3,'DATA-4Groups'!$C$6:$F$6,0),0)</f>
        <v>43.49</v>
      </c>
      <c r="F10" s="91">
        <f>VLOOKUP(F37,'DATA-4Groups'!$A$7:$F$57,1+MATCH($E$3,'DATA-4Groups'!$C$5:$F$5,0)+MATCH($G$3,'DATA-4Groups'!$C$6:$F$6,0),0)</f>
        <v>170.59</v>
      </c>
      <c r="G10" s="92">
        <f>VLOOKUP(G37,'DATA-4Groups'!$A$7:$F$57,1+MATCH($E$3,'DATA-4Groups'!$C$5:$F$5,0)+MATCH($G$3,'DATA-4Groups'!$C$6:$F$6,0),0)</f>
        <v>292.14</v>
      </c>
      <c r="H10" s="93">
        <f>VLOOKUP(H37,'DATA-4Groups'!$A$7:$F$57,1+MATCH($E$3,'DATA-4Groups'!$C$5:$F$5,0)+MATCH($G$3,'DATA-4Groups'!$C$6:$F$6,0),0)</f>
        <v>580.44000000000005</v>
      </c>
      <c r="I10" s="94">
        <f>VLOOKUP(I37,'DATA-4Groups'!$A$7:$F$57,1+MATCH($E$3,'DATA-4Groups'!$C$5:$F$5,0)+MATCH($G$3,'DATA-4Groups'!$C$6:$F$6,0),0)</f>
        <v>716.13</v>
      </c>
      <c r="J10" s="95">
        <f>VLOOKUP(J37,'DATA-4Groups'!$A$7:$F$57,1+MATCH($E$3,'DATA-4Groups'!$C$5:$F$5,0)+MATCH($G$3,'DATA-4Groups'!$C$6:$F$6,0),0)</f>
        <v>418.49</v>
      </c>
      <c r="K10" s="96">
        <f>VLOOKUP(K37,'DATA-4Groups'!$A$7:$F$57,1+MATCH($E$3,'DATA-4Groups'!$C$5:$F$5,0)+MATCH($G$3,'DATA-4Groups'!$C$6:$F$6,0),0)</f>
        <v>182.55</v>
      </c>
      <c r="L10" s="97">
        <f>VLOOKUP(L37,'DATA-4Groups'!$A$7:$F$57,1+MATCH($E$3,'DATA-4Groups'!$C$5:$F$5,0)+MATCH($G$3,'DATA-4Groups'!$C$6:$F$6,0),0)</f>
        <v>56.01</v>
      </c>
    </row>
    <row r="11" spans="2:17" s="1" customFormat="1" ht="51" customHeight="1" thickTop="1" thickBot="1">
      <c r="B11" s="98">
        <f>VLOOKUP(B38,'DATA-4Groups'!$A$7:$F$57,1+MATCH($E$3,'DATA-4Groups'!$C$5:$F$5,0)+MATCH($G$3,'DATA-4Groups'!$C$6:$F$6,0),0)</f>
        <v>1369.69</v>
      </c>
      <c r="C11" s="99">
        <f>VLOOKUP(C38,'DATA-4Groups'!$A$7:$F$57,1+MATCH($E$3,'DATA-4Groups'!$C$5:$F$5,0)+MATCH($G$3,'DATA-4Groups'!$C$6:$F$6,0),0)</f>
        <v>79.760000000000005</v>
      </c>
      <c r="D11" s="100">
        <f>VLOOKUP(D38,'DATA-4Groups'!$A$7:$F$57,1+MATCH($E$3,'DATA-4Groups'!$C$5:$F$5,0)+MATCH($G$3,'DATA-4Groups'!$C$6:$F$6,0),0)</f>
        <v>170.88</v>
      </c>
      <c r="E11" s="101">
        <f>VLOOKUP(E38,'DATA-4Groups'!$A$7:$F$57,1+MATCH($E$3,'DATA-4Groups'!$C$5:$F$5,0)+MATCH($G$3,'DATA-4Groups'!$C$6:$F$6,0),0)</f>
        <v>90.5</v>
      </c>
      <c r="F11" s="102">
        <f>VLOOKUP(F38,'DATA-4Groups'!$A$7:$F$57,1+MATCH($E$3,'DATA-4Groups'!$C$5:$F$5,0)+MATCH($G$3,'DATA-4Groups'!$C$6:$F$6,0),0)</f>
        <v>293.16000000000003</v>
      </c>
      <c r="G11" s="102">
        <f>VLOOKUP(G38,'DATA-4Groups'!$A$7:$F$57,1+MATCH($E$3,'DATA-4Groups'!$C$5:$F$5,0)+MATCH($G$3,'DATA-4Groups'!$C$6:$F$6,0),0)</f>
        <v>194.53</v>
      </c>
      <c r="H11" s="103">
        <f>VLOOKUP(H38,'DATA-4Groups'!$A$7:$F$57,1+MATCH($E$3,'DATA-4Groups'!$C$5:$F$5,0)+MATCH($G$3,'DATA-4Groups'!$C$6:$F$6,0),0)</f>
        <v>104.53</v>
      </c>
      <c r="I11" s="104">
        <f>VLOOKUP(I38,'DATA-4Groups'!$A$7:$F$57,1+MATCH($E$3,'DATA-4Groups'!$C$5:$F$5,0)+MATCH($G$3,'DATA-4Groups'!$C$6:$F$6,0),0)</f>
        <v>308.52999999999997</v>
      </c>
      <c r="J11" s="105">
        <f>VLOOKUP(J38,'DATA-4Groups'!$A$7:$F$57,1+MATCH($E$3,'DATA-4Groups'!$C$5:$F$5,0)+MATCH($G$3,'DATA-4Groups'!$C$6:$F$6,0),0)</f>
        <v>222.33</v>
      </c>
      <c r="K11" s="106">
        <f>VLOOKUP(K38,'DATA-4Groups'!$A$7:$F$57,1+MATCH($E$3,'DATA-4Groups'!$C$5:$F$5,0)+MATCH($G$3,'DATA-4Groups'!$C$6:$F$6,0),0)</f>
        <v>42.2</v>
      </c>
      <c r="L11" s="74"/>
    </row>
    <row r="12" spans="2:17" ht="51" customHeight="1" thickTop="1" thickBot="1">
      <c r="B12" s="74"/>
      <c r="C12" s="107">
        <f>VLOOKUP(C39,'DATA-4Groups'!$A$7:$F$57,1+MATCH($E$3,'DATA-4Groups'!$C$5:$F$5,0)+MATCH($G$3,'DATA-4Groups'!$C$6:$F$6,0),0)</f>
        <v>263.98</v>
      </c>
      <c r="D12" s="108">
        <f>VLOOKUP(D39,'DATA-4Groups'!$A$7:$F$57,1+MATCH($E$3,'DATA-4Groups'!$C$5:$F$5,0)+MATCH($G$3,'DATA-4Groups'!$C$6:$F$6,0),0)</f>
        <v>88.04</v>
      </c>
      <c r="E12" s="109">
        <f>VLOOKUP(E39,'DATA-4Groups'!$A$7:$F$57,1+MATCH($E$3,'DATA-4Groups'!$C$5:$F$5,0)+MATCH($G$3,'DATA-4Groups'!$C$6:$F$6,0),0)</f>
        <v>136.09</v>
      </c>
      <c r="F12" s="151">
        <f>VLOOKUP(F39,'DATA-4Groups'!$A$7:$F$57,1+MATCH($E$3,'DATA-4Groups'!$C$5:$F$5,0)+MATCH($G$3,'DATA-4Groups'!$C$6:$F$6,0),0)</f>
        <v>142.87</v>
      </c>
      <c r="G12" s="110">
        <f>VLOOKUP(G39,'DATA-4Groups'!$A$7:$F$57,1+MATCH($E$3,'DATA-4Groups'!$C$5:$F$5,0)+MATCH($G$3,'DATA-4Groups'!$C$6:$F$6,0),0)</f>
        <v>274.89999999999998</v>
      </c>
      <c r="H12" s="111">
        <f>VLOOKUP(H39,'DATA-4Groups'!$A$7:$F$57,1+MATCH($E$3,'DATA-4Groups'!$C$5:$F$5,0)+MATCH($G$3,'DATA-4Groups'!$C$6:$F$6,0),0)</f>
        <v>384.19</v>
      </c>
      <c r="I12" s="112">
        <f>VLOOKUP(I39,'DATA-4Groups'!$A$7:$F$57,1+MATCH($E$3,'DATA-4Groups'!$C$5:$F$5,0)+MATCH($G$3,'DATA-4Groups'!$C$6:$F$6,0),0)</f>
        <v>190.71</v>
      </c>
      <c r="J12" s="113">
        <f>VLOOKUP(J39,'DATA-4Groups'!$A$7:$F$57,1+MATCH($E$3,'DATA-4Groups'!$C$5:$F$5,0)+MATCH($G$3,'DATA-4Groups'!$C$6:$F$6,0),0)</f>
        <v>21.22</v>
      </c>
      <c r="K12" s="74"/>
      <c r="L12" s="74"/>
    </row>
    <row r="13" spans="2:17" ht="51" customHeight="1" thickTop="1" thickBot="1">
      <c r="B13" s="74"/>
      <c r="C13" s="74"/>
      <c r="D13" s="74"/>
      <c r="E13" s="114">
        <f>VLOOKUP(E40,'DATA-4Groups'!$A$7:$F$57,1+MATCH($E$3,'DATA-4Groups'!$C$5:$F$5,0)+MATCH($G$3,'DATA-4Groups'!$C$6:$F$6,0),0)</f>
        <v>176.67</v>
      </c>
      <c r="F13" s="134">
        <f>VLOOKUP(F40,'DATA-4Groups'!$A$7:$F$57,1+MATCH($E$3,'DATA-4Groups'!$C$5:$F$5,0)+MATCH($G$3,'DATA-4Groups'!$C$6:$F$6,0),0)</f>
        <v>194.54</v>
      </c>
      <c r="G13" s="115">
        <f>VLOOKUP(G40,'DATA-4Groups'!$A$7:$F$57,1+MATCH($E$3,'DATA-4Groups'!$C$5:$F$5,0)+MATCH($G$3,'DATA-4Groups'!$C$6:$F$6,0),0)</f>
        <v>129.18</v>
      </c>
      <c r="H13" s="116">
        <f>VLOOKUP(H40,'DATA-4Groups'!$A$7:$F$57,1+MATCH($E$3,'DATA-4Groups'!$C$5:$F$5,0)+MATCH($G$3,'DATA-4Groups'!$C$6:$F$6,0),0)</f>
        <v>221.79</v>
      </c>
      <c r="I13" s="117">
        <f>VLOOKUP(I40,'DATA-4Groups'!$A$7:$F$57,1+MATCH($E$3,'DATA-4Groups'!$C$5:$F$5,0)+MATCH($G$3,'DATA-4Groups'!$C$6:$F$6,0),0)</f>
        <v>302.83999999999997</v>
      </c>
      <c r="J13" s="74"/>
      <c r="K13" s="74"/>
      <c r="L13" s="74"/>
    </row>
    <row r="14" spans="2:17" ht="51" customHeight="1" thickTop="1" thickBot="1">
      <c r="B14" s="118">
        <f>VLOOKUP(B41,'DATA-4Groups'!$A$7:$F$57,1+MATCH($E$3,'DATA-4Groups'!$C$5:$F$5,0)+MATCH($G$3,'DATA-4Groups'!$C$6:$F$6,0),0)</f>
        <v>64.510000000000005</v>
      </c>
      <c r="C14" s="119"/>
      <c r="D14" s="119"/>
      <c r="E14" s="120">
        <f>VLOOKUP(E41,'DATA-4Groups'!$A$7:$F$57,1+MATCH($E$3,'DATA-4Groups'!$C$5:$F$5,0)+MATCH($G$3,'DATA-4Groups'!$C$6:$F$6,0),0)</f>
        <v>823.49</v>
      </c>
      <c r="F14" s="119"/>
      <c r="G14" s="119"/>
      <c r="H14" s="119"/>
      <c r="I14" s="119"/>
      <c r="J14" s="121">
        <f>VLOOKUP(J41,'DATA-4Groups'!$A$7:$F$57,1+MATCH($E$3,'DATA-4Groups'!$C$5:$F$5,0)+MATCH($G$3,'DATA-4Groups'!$C$6:$F$6,0),0)</f>
        <v>1064.8599999999999</v>
      </c>
      <c r="K14" s="119"/>
      <c r="L14" s="119"/>
    </row>
    <row r="15" spans="2:17" ht="36" customHeight="1" thickTop="1"/>
    <row r="16" spans="2:17" ht="36" customHeight="1"/>
    <row r="17" ht="36" customHeight="1"/>
    <row r="18" ht="36" customHeight="1"/>
    <row r="19" ht="36" customHeight="1"/>
    <row r="20" ht="36" customHeight="1"/>
    <row r="33" spans="2:12" ht="17" thickBot="1"/>
    <row r="34" spans="2:12" ht="18" thickTop="1" thickBot="1">
      <c r="B34" s="13" t="s">
        <v>64</v>
      </c>
      <c r="C34" s="14"/>
      <c r="D34" s="14"/>
      <c r="E34" s="14"/>
      <c r="F34" s="14"/>
      <c r="G34" s="14"/>
      <c r="H34" s="14"/>
      <c r="I34" s="14"/>
      <c r="J34" s="14"/>
      <c r="K34" s="14"/>
      <c r="L34" s="15" t="s">
        <v>82</v>
      </c>
    </row>
    <row r="35" spans="2:12" ht="18" thickTop="1" thickBot="1">
      <c r="B35" s="14"/>
      <c r="C35" s="14"/>
      <c r="D35" s="14"/>
      <c r="E35" s="14"/>
      <c r="F35" s="14"/>
      <c r="G35" s="16" t="s">
        <v>112</v>
      </c>
      <c r="H35" s="14"/>
      <c r="I35" s="14"/>
      <c r="J35" s="14"/>
      <c r="K35" s="17" t="s">
        <v>108</v>
      </c>
      <c r="L35" s="18" t="s">
        <v>92</v>
      </c>
    </row>
    <row r="36" spans="2:12" ht="18" thickTop="1" thickBot="1">
      <c r="B36" s="19" t="s">
        <v>110</v>
      </c>
      <c r="C36" s="20" t="s">
        <v>75</v>
      </c>
      <c r="D36" s="21" t="s">
        <v>89</v>
      </c>
      <c r="E36" s="22" t="s">
        <v>97</v>
      </c>
      <c r="F36" s="23" t="s">
        <v>87</v>
      </c>
      <c r="G36" s="24" t="s">
        <v>76</v>
      </c>
      <c r="H36" s="25" t="s">
        <v>86</v>
      </c>
      <c r="I36" s="14"/>
      <c r="J36" s="26" t="s">
        <v>95</v>
      </c>
      <c r="K36" s="27" t="s">
        <v>85</v>
      </c>
      <c r="L36" s="14"/>
    </row>
    <row r="37" spans="2:12" ht="18" thickTop="1" thickBot="1">
      <c r="B37" s="28" t="s">
        <v>100</v>
      </c>
      <c r="C37" s="29" t="s">
        <v>91</v>
      </c>
      <c r="D37" s="30" t="s">
        <v>113</v>
      </c>
      <c r="E37" s="31" t="s">
        <v>104</v>
      </c>
      <c r="F37" s="32" t="s">
        <v>78</v>
      </c>
      <c r="G37" s="33" t="s">
        <v>77</v>
      </c>
      <c r="H37" s="34" t="s">
        <v>98</v>
      </c>
      <c r="I37" s="35" t="s">
        <v>101</v>
      </c>
      <c r="J37" s="36" t="s">
        <v>93</v>
      </c>
      <c r="K37" s="37" t="s">
        <v>69</v>
      </c>
      <c r="L37" s="38" t="s">
        <v>102</v>
      </c>
    </row>
    <row r="38" spans="2:12" ht="18" thickTop="1" thickBot="1">
      <c r="B38" s="39" t="s">
        <v>67</v>
      </c>
      <c r="C38" s="40" t="s">
        <v>107</v>
      </c>
      <c r="D38" s="41" t="s">
        <v>68</v>
      </c>
      <c r="E38" s="42" t="s">
        <v>90</v>
      </c>
      <c r="F38" s="43" t="s">
        <v>88</v>
      </c>
      <c r="G38" s="44" t="s">
        <v>80</v>
      </c>
      <c r="H38" s="45" t="s">
        <v>111</v>
      </c>
      <c r="I38" s="46" t="s">
        <v>109</v>
      </c>
      <c r="J38" s="47" t="s">
        <v>83</v>
      </c>
      <c r="K38" s="48" t="s">
        <v>70</v>
      </c>
      <c r="L38" s="14"/>
    </row>
    <row r="39" spans="2:12" ht="18" thickTop="1" thickBot="1">
      <c r="B39" s="14"/>
      <c r="C39" s="49" t="s">
        <v>65</v>
      </c>
      <c r="D39" s="50" t="s">
        <v>94</v>
      </c>
      <c r="E39" s="51" t="s">
        <v>79</v>
      </c>
      <c r="F39" s="52" t="s">
        <v>66</v>
      </c>
      <c r="G39" s="53" t="s">
        <v>105</v>
      </c>
      <c r="H39" s="54" t="s">
        <v>96</v>
      </c>
      <c r="I39" s="55" t="s">
        <v>103</v>
      </c>
      <c r="J39" s="56" t="s">
        <v>71</v>
      </c>
      <c r="K39" s="14"/>
      <c r="L39" s="14"/>
    </row>
    <row r="40" spans="2:12" ht="18" thickTop="1" thickBot="1">
      <c r="B40" s="14"/>
      <c r="C40" s="14"/>
      <c r="D40" s="14"/>
      <c r="E40" s="57" t="s">
        <v>99</v>
      </c>
      <c r="F40" s="58" t="s">
        <v>81</v>
      </c>
      <c r="G40" s="59" t="s">
        <v>84</v>
      </c>
      <c r="H40" s="60" t="s">
        <v>63</v>
      </c>
      <c r="I40" s="61" t="s">
        <v>73</v>
      </c>
      <c r="J40" s="14"/>
      <c r="K40" s="14"/>
      <c r="L40" s="14"/>
    </row>
    <row r="41" spans="2:12" ht="18" thickTop="1" thickBot="1">
      <c r="B41" s="62" t="s">
        <v>74</v>
      </c>
      <c r="C41" s="63"/>
      <c r="D41" s="63"/>
      <c r="E41" s="64" t="s">
        <v>106</v>
      </c>
      <c r="F41" s="63"/>
      <c r="G41" s="63"/>
      <c r="H41" s="63"/>
      <c r="I41" s="63"/>
      <c r="J41" s="65" t="s">
        <v>72</v>
      </c>
      <c r="K41" s="63"/>
      <c r="L41" s="63"/>
    </row>
    <row r="42" spans="2:12" ht="17" thickTop="1"/>
  </sheetData>
  <mergeCells count="4">
    <mergeCell ref="C5:D5"/>
    <mergeCell ref="F5:G5"/>
    <mergeCell ref="I5:J5"/>
    <mergeCell ref="L5:M5"/>
  </mergeCells>
  <conditionalFormatting sqref="B7:L14">
    <cfRule type="containsBlanks" dxfId="5" priority="33">
      <formula>LEN(TRIM(B7))=0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" operator="equal" id="{61154009-B525-0346-AA29-8B7C6229D36A}">
            <xm:f>'DATA-4Groups'!$H$7</xm:f>
            <x14:dxf>
              <font>
                <color theme="0"/>
              </font>
              <fill>
                <patternFill patternType="solid">
                  <fgColor indexed="64"/>
                  <bgColor rgb="FFEC008B"/>
                </patternFill>
              </fill>
            </x14:dxf>
          </x14:cfRule>
          <x14:cfRule type="cellIs" priority="35" operator="greaterThan" id="{B6C0B28D-11C5-224E-B08D-8B3102067B3A}">
            <xm:f>'DATA-4Groups'!$H$11</xm:f>
            <x14:dxf>
              <font>
                <color auto="1"/>
              </font>
              <fill>
                <patternFill patternType="solid">
                  <fgColor indexed="64"/>
                  <bgColor rgb="FFC6C6C6"/>
                </patternFill>
              </fill>
            </x14:dxf>
          </x14:cfRule>
          <x14:cfRule type="cellIs" priority="36" operator="between" id="{5BE9FC1B-2BF0-F744-910F-F964861E9EC2}">
            <xm:f>'DATA-4Groups'!$H$10</xm:f>
            <xm:f>'DATA-4Groups'!$H$11</xm:f>
            <x14:dxf>
              <font>
                <color theme="0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14:cfRule type="cellIs" priority="37" operator="between" id="{293996BC-178A-E644-BF00-54A083EA39FF}">
            <xm:f>'DATA-4Groups'!$H$9</xm:f>
            <xm:f>'DATA-4Groups'!$H$10</xm:f>
            <x14:dxf>
              <font>
                <color theme="0"/>
              </font>
              <fill>
                <patternFill patternType="solid">
                  <fgColor indexed="64"/>
                  <bgColor theme="3"/>
                </patternFill>
              </fill>
            </x14:dxf>
          </x14:cfRule>
          <x14:cfRule type="cellIs" priority="38" operator="lessThan" id="{B4264F23-A656-FE46-B47C-E2E64C1B26EA}">
            <xm:f>'DATA-4Groups'!$H$10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B7:L14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'DATA-4Groups'!$D$5:$E$5</xm:f>
          </x14:formula1>
          <xm:sqref>E3</xm:sqref>
        </x14:dataValidation>
        <x14:dataValidation type="list" allowBlank="1" showInputMessage="1" showErrorMessage="1">
          <x14:formula1>
            <xm:f>'DATA-4Groups'!$C$6:$D$6</xm:f>
          </x14:formula1>
          <xm:sqref>G3</xm:sqref>
        </x14:dataValidation>
        <x14:dataValidation type="list" allowBlank="1" showInputMessage="1" showErrorMessage="1">
          <x14:formula1>
            <xm:f>'DATA-4Groups'!$A$7:$A$57</xm:f>
          </x14:formula1>
          <xm:sqref>C3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workbookViewId="0"/>
  </sheetViews>
  <sheetFormatPr baseColWidth="10" defaultRowHeight="16" x14ac:dyDescent="0"/>
  <cols>
    <col min="1" max="1" width="6" style="10" customWidth="1"/>
    <col min="2" max="2" width="10.83203125" style="10"/>
    <col min="3" max="4" width="11.5" style="10" bestFit="1" customWidth="1"/>
    <col min="5" max="7" width="10.83203125" style="10"/>
    <col min="8" max="8" width="11.33203125" style="10" bestFit="1" customWidth="1"/>
    <col min="9" max="10" width="11.33203125" style="10" customWidth="1"/>
    <col min="11" max="15" width="10.83203125" style="10"/>
    <col min="16" max="16" width="11.5" style="10" customWidth="1"/>
    <col min="17" max="17" width="8" style="10" bestFit="1" customWidth="1"/>
    <col min="18" max="18" width="11.5" style="10" bestFit="1" customWidth="1"/>
    <col min="19" max="19" width="11.5" style="10" customWidth="1"/>
    <col min="20" max="30" width="10.83203125" style="10"/>
  </cols>
  <sheetData>
    <row r="1" spans="1:30">
      <c r="B1" s="141" t="s">
        <v>52</v>
      </c>
      <c r="C1" s="149">
        <v>0</v>
      </c>
      <c r="D1" s="149">
        <v>0</v>
      </c>
      <c r="E1" s="149">
        <v>0</v>
      </c>
      <c r="F1" s="149">
        <v>0</v>
      </c>
    </row>
    <row r="2" spans="1:30">
      <c r="B2" s="141" t="s">
        <v>53</v>
      </c>
      <c r="C2" s="150">
        <f>QUARTILE(C$7:C$57,1)</f>
        <v>77.635000000000005</v>
      </c>
      <c r="D2" s="150">
        <f>QUARTILE(D$7:D$57,1)</f>
        <v>101.44800000000001</v>
      </c>
      <c r="E2" s="150">
        <f>QUARTILE(E$7:E$57,1)</f>
        <v>102.315</v>
      </c>
      <c r="F2" s="150">
        <f>QUARTILE(F$7:F$57,1)</f>
        <v>128.38549999999998</v>
      </c>
    </row>
    <row r="3" spans="1:30">
      <c r="B3" s="141" t="s">
        <v>54</v>
      </c>
      <c r="C3" s="150">
        <f>QUARTILE(C$7:C$57,2)</f>
        <v>184.95</v>
      </c>
      <c r="D3" s="150">
        <f>QUARTILE(D$7:D$57,2)</f>
        <v>255.018</v>
      </c>
      <c r="E3" s="150">
        <f>QUARTILE(E$7:E$57,2)</f>
        <v>264.23</v>
      </c>
      <c r="F3" s="150">
        <f>QUARTILE(F$7:F$57,2)</f>
        <v>307.34199999999998</v>
      </c>
      <c r="I3" s="70"/>
      <c r="J3" s="163" t="s">
        <v>117</v>
      </c>
      <c r="K3" s="163"/>
      <c r="L3" s="163"/>
      <c r="M3" s="163"/>
      <c r="O3" s="127"/>
      <c r="P3" s="127"/>
      <c r="Q3" s="127"/>
      <c r="R3" s="127" t="str">
        <f>'4Groups'!E3</f>
        <v>Men</v>
      </c>
    </row>
    <row r="4" spans="1:30">
      <c r="B4" s="141" t="s">
        <v>55</v>
      </c>
      <c r="C4" s="150">
        <f>QUARTILE(C$7:C$57,3)</f>
        <v>298</v>
      </c>
      <c r="D4" s="150">
        <f>QUARTILE(D$7:D$57,3)</f>
        <v>391.08950000000004</v>
      </c>
      <c r="E4" s="150">
        <f>QUARTILE(E$7:E$57,3)</f>
        <v>433.21500000000003</v>
      </c>
      <c r="F4" s="150">
        <f>QUARTILE(F$7:F$57,3)</f>
        <v>497.66399999999999</v>
      </c>
      <c r="J4" s="135" t="s">
        <v>118</v>
      </c>
      <c r="K4" s="127" t="s">
        <v>119</v>
      </c>
      <c r="L4" s="135" t="s">
        <v>116</v>
      </c>
      <c r="M4" s="135" t="s">
        <v>116</v>
      </c>
      <c r="O4" s="135" t="s">
        <v>120</v>
      </c>
      <c r="P4" s="135" t="s">
        <v>115</v>
      </c>
      <c r="Q4" s="136" t="s">
        <v>121</v>
      </c>
      <c r="R4" s="135">
        <f>'4Groups'!G3</f>
        <v>2003</v>
      </c>
      <c r="S4" s="127" t="str">
        <f>'4Groups'!C3</f>
        <v>ME</v>
      </c>
      <c r="T4" s="128">
        <f>VLOOKUP(S4,Q5:R55,2,0)</f>
        <v>75.510000000000005</v>
      </c>
      <c r="U4" s="123"/>
    </row>
    <row r="5" spans="1:30">
      <c r="B5" s="156"/>
      <c r="C5" s="156" t="s">
        <v>61</v>
      </c>
      <c r="D5" s="156" t="s">
        <v>61</v>
      </c>
      <c r="E5" s="156" t="s">
        <v>62</v>
      </c>
      <c r="F5" s="156" t="s">
        <v>62</v>
      </c>
      <c r="G5" s="70"/>
      <c r="H5" s="70"/>
      <c r="I5" s="66"/>
      <c r="J5" s="125">
        <v>1</v>
      </c>
      <c r="K5" s="4" t="str">
        <f t="shared" ref="K5:K36" si="0">VLOOKUP(J5,$P$5:$R$55,2,0)</f>
        <v>CA</v>
      </c>
      <c r="L5" s="66">
        <f>IF(K5='4Groups'!$C$3,0,(VLOOKUP(J5,$P$5:$R$55,3,0)))</f>
        <v>1369.69</v>
      </c>
      <c r="M5" s="66">
        <f>IF(K5='4Groups'!$C$3,$T$4,0)</f>
        <v>0</v>
      </c>
      <c r="N5" s="4"/>
      <c r="O5" s="5" t="s">
        <v>0</v>
      </c>
      <c r="P5" s="6">
        <f t="shared" ref="P5:P36" si="1">RANK(R5,$R$5:$R$55)</f>
        <v>22</v>
      </c>
      <c r="Q5" t="s">
        <v>63</v>
      </c>
      <c r="R5" s="6">
        <f>VLOOKUP(O5,$B$7:$F$57,MATCH('4Groups'!$E$3,$C$5:$F$5,0)+MATCH('4Groups'!$G$3,$C$6:$F$6,0),0)</f>
        <v>221.79</v>
      </c>
      <c r="S5" s="6"/>
      <c r="T5" s="4"/>
      <c r="U5" s="124"/>
      <c r="V5" s="4"/>
      <c r="W5" s="4"/>
      <c r="X5" s="4"/>
      <c r="Y5" s="4"/>
      <c r="Z5" s="4"/>
      <c r="AA5" s="4"/>
      <c r="AB5" s="4"/>
      <c r="AC5" s="4"/>
      <c r="AD5" s="4"/>
    </row>
    <row r="6" spans="1:30">
      <c r="B6" s="156"/>
      <c r="C6" s="156">
        <v>2003</v>
      </c>
      <c r="D6" s="156">
        <v>2013</v>
      </c>
      <c r="E6" s="156">
        <v>2003</v>
      </c>
      <c r="F6" s="156">
        <v>2013</v>
      </c>
      <c r="I6" s="139"/>
      <c r="J6" s="126">
        <f t="shared" ref="J6:J37" si="2">J5+1</f>
        <v>2</v>
      </c>
      <c r="K6" s="4" t="str">
        <f t="shared" si="0"/>
        <v>FL</v>
      </c>
      <c r="L6" s="66">
        <f>IF(K6='4Groups'!$C$3,0,(VLOOKUP(J6,$P$5:$R$55,3,0)))</f>
        <v>1064.8599999999999</v>
      </c>
      <c r="M6" s="66">
        <f>IF(K6='4Groups'!$C$3,$T$4,0)</f>
        <v>0</v>
      </c>
      <c r="N6" s="4"/>
      <c r="O6" s="5" t="s">
        <v>1</v>
      </c>
      <c r="P6" s="6">
        <f t="shared" si="1"/>
        <v>51</v>
      </c>
      <c r="Q6" t="s">
        <v>64</v>
      </c>
      <c r="R6" s="6">
        <f>VLOOKUP(O6,$B$7:$F$57,MATCH('4Groups'!$E$3,$C$5:$F$5,0)+MATCH('4Groups'!$G$3,$C$6:$F$6,0),0)</f>
        <v>17.37</v>
      </c>
      <c r="S6" s="6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>
      <c r="A7" t="s">
        <v>63</v>
      </c>
      <c r="B7" s="156" t="s">
        <v>0</v>
      </c>
      <c r="C7" s="157">
        <v>221.79</v>
      </c>
      <c r="D7" s="158">
        <v>285.54000000000002</v>
      </c>
      <c r="E7" s="157">
        <v>326.83999999999997</v>
      </c>
      <c r="F7" s="158">
        <v>381.51499999999999</v>
      </c>
      <c r="G7" s="142" t="s">
        <v>125</v>
      </c>
      <c r="H7" s="143">
        <f>VLOOKUP('4Groups'!C3,A7:F57,1+MATCH('4Groups'!$E$3,$C$5:$F$5,0)+MATCH('4Groups'!$G$3,$C$6:$F$6,0),0)</f>
        <v>75.510000000000005</v>
      </c>
      <c r="I7" s="9"/>
      <c r="J7" s="126">
        <f t="shared" si="2"/>
        <v>3</v>
      </c>
      <c r="K7" s="4" t="str">
        <f t="shared" si="0"/>
        <v>NY</v>
      </c>
      <c r="L7" s="66">
        <f>IF(K7='4Groups'!$C$3,0,(VLOOKUP(J7,$P$5:$R$55,3,0)))</f>
        <v>889.33</v>
      </c>
      <c r="M7" s="66">
        <f>IF(K7='4Groups'!$C$3,$T$4,0)</f>
        <v>0</v>
      </c>
      <c r="O7" s="5" t="s">
        <v>2</v>
      </c>
      <c r="P7" s="6">
        <f t="shared" si="1"/>
        <v>19</v>
      </c>
      <c r="Q7" t="s">
        <v>65</v>
      </c>
      <c r="R7" s="6">
        <f>VLOOKUP(O7,$B$7:$F$57,MATCH('4Groups'!$E$3,$C$5:$F$5,0)+MATCH('4Groups'!$G$3,$C$6:$F$6,0),0)</f>
        <v>263.98</v>
      </c>
      <c r="S7" s="6"/>
    </row>
    <row r="8" spans="1:30">
      <c r="A8" t="s">
        <v>64</v>
      </c>
      <c r="B8" s="156" t="s">
        <v>1</v>
      </c>
      <c r="C8" s="157">
        <v>17.37</v>
      </c>
      <c r="D8" s="158">
        <v>29.347999999999999</v>
      </c>
      <c r="E8" s="157">
        <v>18.55</v>
      </c>
      <c r="F8" s="158">
        <v>28.945</v>
      </c>
      <c r="G8" s="141" t="s">
        <v>52</v>
      </c>
      <c r="H8" s="145">
        <v>0</v>
      </c>
      <c r="I8" s="9"/>
      <c r="J8" s="126">
        <f t="shared" si="2"/>
        <v>4</v>
      </c>
      <c r="K8" s="4" t="str">
        <f t="shared" si="0"/>
        <v>TX</v>
      </c>
      <c r="L8" s="66">
        <f>IF(K8='4Groups'!$C$3,0,(VLOOKUP(J8,$P$5:$R$55,3,0)))</f>
        <v>823.49</v>
      </c>
      <c r="M8" s="66">
        <f>IF(K8='4Groups'!$C$3,$T$4,0)</f>
        <v>0</v>
      </c>
      <c r="N8" s="1"/>
      <c r="O8" s="5" t="s">
        <v>3</v>
      </c>
      <c r="P8" s="6">
        <f t="shared" si="1"/>
        <v>31</v>
      </c>
      <c r="Q8" t="s">
        <v>66</v>
      </c>
      <c r="R8" s="6">
        <f>VLOOKUP(O8,$B$7:$F$57,MATCH('4Groups'!$E$3,$C$5:$F$5,0)+MATCH('4Groups'!$G$3,$C$6:$F$6,0),0)</f>
        <v>142.87</v>
      </c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t="s">
        <v>65</v>
      </c>
      <c r="B9" s="156" t="s">
        <v>2</v>
      </c>
      <c r="C9" s="157">
        <v>263.98</v>
      </c>
      <c r="D9" s="158">
        <v>390.78300000000002</v>
      </c>
      <c r="E9" s="157">
        <v>334.04</v>
      </c>
      <c r="F9" s="158">
        <v>464.97399999999999</v>
      </c>
      <c r="G9" s="141" t="s">
        <v>53</v>
      </c>
      <c r="H9" s="146">
        <f>INDEX(C2:F2,MATCH('4Groups'!$E$3,$C$5:$F$5,0)+MATCH('4Groups'!$G$3,$C$6:$F$6,0)-1)</f>
        <v>77.635000000000005</v>
      </c>
      <c r="I9" s="1"/>
      <c r="J9" s="126">
        <f t="shared" si="2"/>
        <v>5</v>
      </c>
      <c r="K9" s="4" t="str">
        <f t="shared" si="0"/>
        <v>PA</v>
      </c>
      <c r="L9" s="66">
        <f>IF(K9='4Groups'!$C$3,0,(VLOOKUP(J9,$P$5:$R$55,3,0)))</f>
        <v>716.13</v>
      </c>
      <c r="M9" s="66">
        <f>IF(K9='4Groups'!$C$3,$T$4,0)</f>
        <v>0</v>
      </c>
      <c r="N9" s="1"/>
      <c r="O9" s="5" t="s">
        <v>4</v>
      </c>
      <c r="P9" s="6">
        <f t="shared" si="1"/>
        <v>1</v>
      </c>
      <c r="Q9" t="s">
        <v>67</v>
      </c>
      <c r="R9" s="6">
        <f>VLOOKUP(O9,$B$7:$F$57,MATCH('4Groups'!$E$3,$C$5:$F$5,0)+MATCH('4Groups'!$G$3,$C$6:$F$6,0),0)</f>
        <v>1369.69</v>
      </c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t="s">
        <v>66</v>
      </c>
      <c r="B10" s="156" t="s">
        <v>3</v>
      </c>
      <c r="C10" s="157">
        <v>142.87</v>
      </c>
      <c r="D10" s="158">
        <v>184.13300000000001</v>
      </c>
      <c r="E10" s="157">
        <v>203.09</v>
      </c>
      <c r="F10" s="158">
        <v>236.34800000000001</v>
      </c>
      <c r="G10" s="141" t="s">
        <v>54</v>
      </c>
      <c r="H10" s="147">
        <f>INDEX(C3:F3,MATCH('4Groups'!$E$3,$C$5:$F$5,0)+MATCH('4Groups'!$G$3,$C$6:$F$6,0)-1)</f>
        <v>184.95</v>
      </c>
      <c r="I10" s="1"/>
      <c r="J10" s="126">
        <f t="shared" si="2"/>
        <v>6</v>
      </c>
      <c r="K10" s="4" t="str">
        <f t="shared" si="0"/>
        <v>OH</v>
      </c>
      <c r="L10" s="66">
        <f>IF(K10='4Groups'!$C$3,0,(VLOOKUP(J10,$P$5:$R$55,3,0)))</f>
        <v>580.44000000000005</v>
      </c>
      <c r="M10" s="66">
        <f>IF(K10='4Groups'!$C$3,$T$4,0)</f>
        <v>0</v>
      </c>
      <c r="N10" s="1"/>
      <c r="O10" s="5" t="s">
        <v>5</v>
      </c>
      <c r="P10" s="6">
        <f t="shared" si="1"/>
        <v>29</v>
      </c>
      <c r="Q10" t="s">
        <v>68</v>
      </c>
      <c r="R10" s="6">
        <f>VLOOKUP(O10,$B$7:$F$57,MATCH('4Groups'!$E$3,$C$5:$F$5,0)+MATCH('4Groups'!$G$3,$C$6:$F$6,0),0)</f>
        <v>170.88</v>
      </c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t="s">
        <v>67</v>
      </c>
      <c r="B11" s="156" t="s">
        <v>4</v>
      </c>
      <c r="C11" s="157">
        <v>1369.69</v>
      </c>
      <c r="D11" s="158">
        <v>1797.123</v>
      </c>
      <c r="E11" s="157">
        <v>1791.18</v>
      </c>
      <c r="F11" s="158">
        <v>2184.9609999999998</v>
      </c>
      <c r="G11" s="141" t="s">
        <v>55</v>
      </c>
      <c r="H11" s="148">
        <f>INDEX(C4:F4,MATCH('4Groups'!$E$3,$C$5:$F$5,0)+MATCH('4Groups'!$G$3,$C$6:$F$6,0)-1)</f>
        <v>298</v>
      </c>
      <c r="I11" s="1"/>
      <c r="J11" s="126">
        <f t="shared" si="2"/>
        <v>7</v>
      </c>
      <c r="K11" s="4" t="str">
        <f t="shared" si="0"/>
        <v>IL</v>
      </c>
      <c r="L11" s="66">
        <f>IF(K11='4Groups'!$C$3,0,(VLOOKUP(J11,$P$5:$R$55,3,0)))</f>
        <v>561.74</v>
      </c>
      <c r="M11" s="66">
        <f>IF(K11='4Groups'!$C$3,$T$4,0)</f>
        <v>0</v>
      </c>
      <c r="N11" s="1"/>
      <c r="O11" s="5" t="s">
        <v>6</v>
      </c>
      <c r="P11" s="6">
        <f t="shared" si="1"/>
        <v>27</v>
      </c>
      <c r="Q11" t="s">
        <v>69</v>
      </c>
      <c r="R11" s="6">
        <f>VLOOKUP(O11,$B$7:$F$57,MATCH('4Groups'!$E$3,$C$5:$F$5,0)+MATCH('4Groups'!$G$3,$C$6:$F$6,0),0)</f>
        <v>182.55</v>
      </c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t="s">
        <v>68</v>
      </c>
      <c r="B12" s="156" t="s">
        <v>5</v>
      </c>
      <c r="C12" s="157">
        <v>170.88</v>
      </c>
      <c r="D12" s="158">
        <v>257.839</v>
      </c>
      <c r="E12" s="157">
        <v>226.29</v>
      </c>
      <c r="F12" s="158">
        <v>307.34199999999998</v>
      </c>
      <c r="G12" s="140"/>
      <c r="H12" s="9"/>
      <c r="I12" s="1"/>
      <c r="J12" s="126">
        <f t="shared" si="2"/>
        <v>8</v>
      </c>
      <c r="K12" s="4" t="str">
        <f t="shared" si="0"/>
        <v>MI</v>
      </c>
      <c r="L12" s="66">
        <f>IF(K12='4Groups'!$C$3,0,(VLOOKUP(J12,$P$5:$R$55,3,0)))</f>
        <v>489.49</v>
      </c>
      <c r="M12" s="66">
        <f>IF(K12='4Groups'!$C$3,$T$4,0)</f>
        <v>0</v>
      </c>
      <c r="N12" s="1"/>
      <c r="O12" s="5" t="s">
        <v>7</v>
      </c>
      <c r="P12" s="6">
        <f t="shared" si="1"/>
        <v>46</v>
      </c>
      <c r="Q12" t="s">
        <v>70</v>
      </c>
      <c r="R12" s="6">
        <f>VLOOKUP(O12,$B$7:$F$57,MATCH('4Groups'!$E$3,$C$5:$F$5,0)+MATCH('4Groups'!$G$3,$C$6:$F$6,0),0)</f>
        <v>42.2</v>
      </c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t="s">
        <v>69</v>
      </c>
      <c r="B13" s="156" t="s">
        <v>6</v>
      </c>
      <c r="C13" s="157">
        <v>182.55</v>
      </c>
      <c r="D13" s="158">
        <v>213.29300000000001</v>
      </c>
      <c r="E13" s="157">
        <v>264.23</v>
      </c>
      <c r="F13" s="158">
        <v>281.21499999999997</v>
      </c>
      <c r="G13" s="140"/>
      <c r="H13" s="1"/>
      <c r="J13" s="126">
        <f t="shared" si="2"/>
        <v>9</v>
      </c>
      <c r="K13" s="4" t="str">
        <f t="shared" si="0"/>
        <v>NJ</v>
      </c>
      <c r="L13" s="66">
        <f>IF(K13='4Groups'!$C$3,0,(VLOOKUP(J13,$P$5:$R$55,3,0)))</f>
        <v>418.49</v>
      </c>
      <c r="M13" s="66">
        <f>IF(K13='4Groups'!$C$3,$T$4,0)</f>
        <v>0</v>
      </c>
      <c r="N13" s="1"/>
      <c r="O13" s="5" t="s">
        <v>8</v>
      </c>
      <c r="P13" s="6">
        <f t="shared" si="1"/>
        <v>50</v>
      </c>
      <c r="Q13" t="s">
        <v>71</v>
      </c>
      <c r="R13" s="6">
        <f>VLOOKUP(O13,$B$7:$F$57,MATCH('4Groups'!$E$3,$C$5:$F$5,0)+MATCH('4Groups'!$G$3,$C$6:$F$6,0),0)</f>
        <v>21.22</v>
      </c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t="s">
        <v>70</v>
      </c>
      <c r="B14" s="156" t="s">
        <v>7</v>
      </c>
      <c r="C14" s="157">
        <v>42.2</v>
      </c>
      <c r="D14" s="158">
        <v>59.633000000000003</v>
      </c>
      <c r="E14" s="157">
        <v>58.27</v>
      </c>
      <c r="F14" s="158">
        <v>75.715999999999994</v>
      </c>
      <c r="G14" s="1"/>
      <c r="H14" s="1"/>
      <c r="J14" s="126">
        <f t="shared" si="2"/>
        <v>10</v>
      </c>
      <c r="K14" s="4" t="str">
        <f t="shared" si="0"/>
        <v>NC</v>
      </c>
      <c r="L14" s="66">
        <f>IF(K14='4Groups'!$C$3,0,(VLOOKUP(J14,$P$5:$R$55,3,0)))</f>
        <v>384.19</v>
      </c>
      <c r="M14" s="66">
        <f>IF(K14='4Groups'!$C$3,$T$4,0)</f>
        <v>0</v>
      </c>
      <c r="N14" s="1"/>
      <c r="O14" s="5" t="s">
        <v>9</v>
      </c>
      <c r="P14" s="6">
        <f t="shared" si="1"/>
        <v>2</v>
      </c>
      <c r="Q14" t="s">
        <v>72</v>
      </c>
      <c r="R14" s="6">
        <f>VLOOKUP(O14,$B$7:$F$57,MATCH('4Groups'!$E$3,$C$5:$F$5,0)+MATCH('4Groups'!$G$3,$C$6:$F$6,0),0)</f>
        <v>1064.8599999999999</v>
      </c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t="s">
        <v>71</v>
      </c>
      <c r="B15" s="156" t="s">
        <v>8</v>
      </c>
      <c r="C15" s="157">
        <v>21.22</v>
      </c>
      <c r="D15" s="158">
        <v>22.827000000000002</v>
      </c>
      <c r="E15" s="157">
        <v>32.93</v>
      </c>
      <c r="F15" s="158">
        <v>31.806999999999999</v>
      </c>
      <c r="J15" s="126">
        <f t="shared" si="2"/>
        <v>11</v>
      </c>
      <c r="K15" s="4" t="str">
        <f t="shared" si="0"/>
        <v>MA</v>
      </c>
      <c r="L15" s="66">
        <f>IF(K15='4Groups'!$C$3,0,(VLOOKUP(J15,$P$5:$R$55,3,0)))</f>
        <v>316.24</v>
      </c>
      <c r="M15" s="66">
        <f>IF(K15='4Groups'!$C$3,$T$4,0)</f>
        <v>0</v>
      </c>
      <c r="O15" s="5" t="s">
        <v>10</v>
      </c>
      <c r="P15" s="6">
        <f t="shared" si="1"/>
        <v>13</v>
      </c>
      <c r="Q15" t="s">
        <v>73</v>
      </c>
      <c r="R15" s="6">
        <f>VLOOKUP(O15,$B$7:$F$57,MATCH('4Groups'!$E$3,$C$5:$F$5,0)+MATCH('4Groups'!$G$3,$C$6:$F$6,0),0)</f>
        <v>302.83999999999997</v>
      </c>
      <c r="S15" s="6"/>
    </row>
    <row r="16" spans="1:30">
      <c r="A16" t="s">
        <v>72</v>
      </c>
      <c r="B16" s="156" t="s">
        <v>9</v>
      </c>
      <c r="C16" s="157">
        <v>1064.8599999999999</v>
      </c>
      <c r="D16" s="158">
        <v>1365.258</v>
      </c>
      <c r="E16" s="157">
        <v>1384.74</v>
      </c>
      <c r="F16" s="158">
        <v>1675.789</v>
      </c>
      <c r="J16" s="126">
        <f t="shared" si="2"/>
        <v>12</v>
      </c>
      <c r="K16" s="4" t="str">
        <f t="shared" si="0"/>
        <v>VA</v>
      </c>
      <c r="L16" s="66">
        <f>IF(K16='4Groups'!$C$3,0,(VLOOKUP(J16,$P$5:$R$55,3,0)))</f>
        <v>308.52999999999997</v>
      </c>
      <c r="M16" s="66">
        <f>IF(K16='4Groups'!$C$3,$T$4,0)</f>
        <v>0</v>
      </c>
      <c r="O16" s="5" t="s">
        <v>11</v>
      </c>
      <c r="P16" s="6">
        <f t="shared" si="1"/>
        <v>40</v>
      </c>
      <c r="Q16" t="s">
        <v>74</v>
      </c>
      <c r="R16" s="6">
        <f>VLOOKUP(O16,$B$7:$F$57,MATCH('4Groups'!$E$3,$C$5:$F$5,0)+MATCH('4Groups'!$G$3,$C$6:$F$6,0),0)</f>
        <v>64.510000000000005</v>
      </c>
      <c r="S16" s="6"/>
    </row>
    <row r="17" spans="1:19">
      <c r="A17" t="s">
        <v>73</v>
      </c>
      <c r="B17" s="156" t="s">
        <v>10</v>
      </c>
      <c r="C17" s="157">
        <v>302.83999999999997</v>
      </c>
      <c r="D17" s="158">
        <v>464.61</v>
      </c>
      <c r="E17" s="157">
        <v>446.83</v>
      </c>
      <c r="F17" s="158">
        <v>613.61599999999999</v>
      </c>
      <c r="J17" s="126">
        <f t="shared" si="2"/>
        <v>13</v>
      </c>
      <c r="K17" s="4" t="str">
        <f t="shared" si="0"/>
        <v>GA</v>
      </c>
      <c r="L17" s="66">
        <f>IF(K17='4Groups'!$C$3,0,(VLOOKUP(J17,$P$5:$R$55,3,0)))</f>
        <v>302.83999999999997</v>
      </c>
      <c r="M17" s="66">
        <f>IF(K17='4Groups'!$C$3,$T$4,0)</f>
        <v>0</v>
      </c>
      <c r="O17" s="5" t="s">
        <v>12</v>
      </c>
      <c r="P17" s="6">
        <f t="shared" si="1"/>
        <v>41</v>
      </c>
      <c r="Q17" t="s">
        <v>75</v>
      </c>
      <c r="R17" s="6">
        <f>VLOOKUP(O17,$B$7:$F$57,MATCH('4Groups'!$E$3,$C$5:$F$5,0)+MATCH('4Groups'!$G$3,$C$6:$F$6,0),0)</f>
        <v>64.39</v>
      </c>
      <c r="S17" s="6"/>
    </row>
    <row r="18" spans="1:19">
      <c r="A18" t="s">
        <v>74</v>
      </c>
      <c r="B18" s="156" t="s">
        <v>11</v>
      </c>
      <c r="C18" s="157">
        <v>64.510000000000005</v>
      </c>
      <c r="D18" s="158">
        <v>84.600999999999999</v>
      </c>
      <c r="E18" s="157">
        <v>84.22</v>
      </c>
      <c r="F18" s="158">
        <v>106.08499999999999</v>
      </c>
      <c r="J18" s="126">
        <f t="shared" si="2"/>
        <v>14</v>
      </c>
      <c r="K18" s="4" t="str">
        <f t="shared" si="0"/>
        <v>MO</v>
      </c>
      <c r="L18" s="66">
        <f>IF(K18='4Groups'!$C$3,0,(VLOOKUP(J18,$P$5:$R$55,3,0)))</f>
        <v>293.16000000000003</v>
      </c>
      <c r="M18" s="66">
        <f>IF(K18='4Groups'!$C$3,$T$4,0)</f>
        <v>0</v>
      </c>
      <c r="O18" s="5" t="s">
        <v>13</v>
      </c>
      <c r="P18" s="6">
        <f t="shared" si="1"/>
        <v>7</v>
      </c>
      <c r="Q18" t="s">
        <v>76</v>
      </c>
      <c r="R18" s="6">
        <f>VLOOKUP(O18,$B$7:$F$57,MATCH('4Groups'!$E$3,$C$5:$F$5,0)+MATCH('4Groups'!$G$3,$C$6:$F$6,0),0)</f>
        <v>561.74</v>
      </c>
      <c r="S18" s="6"/>
    </row>
    <row r="19" spans="1:19">
      <c r="A19" t="s">
        <v>75</v>
      </c>
      <c r="B19" s="156" t="s">
        <v>12</v>
      </c>
      <c r="C19" s="157">
        <v>64.39</v>
      </c>
      <c r="D19" s="158">
        <v>97.953999999999994</v>
      </c>
      <c r="E19" s="157">
        <v>82.19</v>
      </c>
      <c r="F19" s="158">
        <v>112.50700000000001</v>
      </c>
      <c r="J19" s="126">
        <f t="shared" si="2"/>
        <v>15</v>
      </c>
      <c r="K19" s="4" t="str">
        <f t="shared" si="0"/>
        <v>IN</v>
      </c>
      <c r="L19" s="66">
        <f>IF(K19='4Groups'!$C$3,0,(VLOOKUP(J19,$P$5:$R$55,3,0)))</f>
        <v>292.14</v>
      </c>
      <c r="M19" s="66">
        <f>IF(K19='4Groups'!$C$3,$T$4,0)</f>
        <v>0</v>
      </c>
      <c r="O19" s="5" t="s">
        <v>14</v>
      </c>
      <c r="P19" s="6">
        <f t="shared" si="1"/>
        <v>15</v>
      </c>
      <c r="Q19" t="s">
        <v>77</v>
      </c>
      <c r="R19" s="6">
        <f>VLOOKUP(O19,$B$7:$F$57,MATCH('4Groups'!$E$3,$C$5:$F$5,0)+MATCH('4Groups'!$G$3,$C$6:$F$6,0),0)</f>
        <v>292.14</v>
      </c>
      <c r="S19" s="6"/>
    </row>
    <row r="20" spans="1:19">
      <c r="A20" t="s">
        <v>76</v>
      </c>
      <c r="B20" s="156" t="s">
        <v>13</v>
      </c>
      <c r="C20" s="157">
        <v>561.74</v>
      </c>
      <c r="D20" s="158">
        <v>671.76599999999996</v>
      </c>
      <c r="E20" s="157">
        <v>813.23</v>
      </c>
      <c r="F20" s="158">
        <v>876.346</v>
      </c>
      <c r="J20" s="126">
        <f t="shared" si="2"/>
        <v>16</v>
      </c>
      <c r="K20" s="4" t="str">
        <f t="shared" si="0"/>
        <v>WI</v>
      </c>
      <c r="L20" s="66">
        <f>IF(K20='4Groups'!$C$3,0,(VLOOKUP(J20,$P$5:$R$55,3,0)))</f>
        <v>287.2</v>
      </c>
      <c r="M20" s="66">
        <f>IF(K20='4Groups'!$C$3,$T$4,0)</f>
        <v>0</v>
      </c>
      <c r="O20" s="5" t="s">
        <v>15</v>
      </c>
      <c r="P20" s="6">
        <f t="shared" si="1"/>
        <v>30</v>
      </c>
      <c r="Q20" t="s">
        <v>78</v>
      </c>
      <c r="R20" s="6">
        <f>VLOOKUP(O20,$B$7:$F$57,MATCH('4Groups'!$E$3,$C$5:$F$5,0)+MATCH('4Groups'!$G$3,$C$6:$F$6,0),0)</f>
        <v>170.59</v>
      </c>
      <c r="S20" s="6"/>
    </row>
    <row r="21" spans="1:19">
      <c r="A21" t="s">
        <v>77</v>
      </c>
      <c r="B21" s="156" t="s">
        <v>14</v>
      </c>
      <c r="C21" s="157">
        <v>292.14</v>
      </c>
      <c r="D21" s="158">
        <v>373.13600000000002</v>
      </c>
      <c r="E21" s="157">
        <v>427.54</v>
      </c>
      <c r="F21" s="158">
        <v>493.65499999999997</v>
      </c>
      <c r="J21" s="126">
        <f t="shared" si="2"/>
        <v>17</v>
      </c>
      <c r="K21" s="4" t="str">
        <f t="shared" si="0"/>
        <v>TN</v>
      </c>
      <c r="L21" s="66">
        <f>IF(K21='4Groups'!$C$3,0,(VLOOKUP(J21,$P$5:$R$55,3,0)))</f>
        <v>274.89999999999998</v>
      </c>
      <c r="M21" s="66">
        <f>IF(K21='4Groups'!$C$3,$T$4,0)</f>
        <v>0</v>
      </c>
      <c r="O21" s="5" t="s">
        <v>16</v>
      </c>
      <c r="P21" s="6">
        <f t="shared" si="1"/>
        <v>32</v>
      </c>
      <c r="Q21" t="s">
        <v>79</v>
      </c>
      <c r="R21" s="6">
        <f>VLOOKUP(O21,$B$7:$F$57,MATCH('4Groups'!$E$3,$C$5:$F$5,0)+MATCH('4Groups'!$G$3,$C$6:$F$6,0),0)</f>
        <v>136.09</v>
      </c>
      <c r="S21" s="6"/>
    </row>
    <row r="22" spans="1:19">
      <c r="A22" t="s">
        <v>78</v>
      </c>
      <c r="B22" s="156" t="s">
        <v>15</v>
      </c>
      <c r="C22" s="157">
        <v>170.59</v>
      </c>
      <c r="D22" s="158">
        <v>196.22499999999999</v>
      </c>
      <c r="E22" s="157">
        <v>243.05</v>
      </c>
      <c r="F22" s="158">
        <v>256.95800000000003</v>
      </c>
      <c r="J22" s="126">
        <f t="shared" si="2"/>
        <v>18</v>
      </c>
      <c r="K22" s="4" t="str">
        <f t="shared" si="0"/>
        <v>WA</v>
      </c>
      <c r="L22" s="66">
        <f>IF(K22='4Groups'!$C$3,0,(VLOOKUP(J22,$P$5:$R$55,3,0)))</f>
        <v>273.83</v>
      </c>
      <c r="M22" s="66">
        <f>IF(K22='4Groups'!$C$3,$T$4,0)</f>
        <v>0</v>
      </c>
      <c r="O22" s="5" t="s">
        <v>17</v>
      </c>
      <c r="P22" s="6">
        <f t="shared" si="1"/>
        <v>24</v>
      </c>
      <c r="Q22" t="s">
        <v>80</v>
      </c>
      <c r="R22" s="6">
        <f>VLOOKUP(O22,$B$7:$F$57,MATCH('4Groups'!$E$3,$C$5:$F$5,0)+MATCH('4Groups'!$G$3,$C$6:$F$6,0),0)</f>
        <v>194.53</v>
      </c>
      <c r="S22" s="6"/>
    </row>
    <row r="23" spans="1:19">
      <c r="A23" t="s">
        <v>79</v>
      </c>
      <c r="B23" s="156" t="s">
        <v>16</v>
      </c>
      <c r="C23" s="157">
        <v>136.09</v>
      </c>
      <c r="D23" s="158">
        <v>161.30000000000001</v>
      </c>
      <c r="E23" s="157">
        <v>195.49</v>
      </c>
      <c r="F23" s="158">
        <v>209.54400000000001</v>
      </c>
      <c r="J23" s="126">
        <f t="shared" si="2"/>
        <v>19</v>
      </c>
      <c r="K23" s="4" t="str">
        <f t="shared" si="0"/>
        <v>AZ</v>
      </c>
      <c r="L23" s="66">
        <f>IF(K23='4Groups'!$C$3,0,(VLOOKUP(J23,$P$5:$R$55,3,0)))</f>
        <v>263.98</v>
      </c>
      <c r="M23" s="66">
        <f>IF(K23='4Groups'!$C$3,$T$4,0)</f>
        <v>0</v>
      </c>
      <c r="O23" s="5" t="s">
        <v>18</v>
      </c>
      <c r="P23" s="6">
        <f t="shared" si="1"/>
        <v>23</v>
      </c>
      <c r="Q23" t="s">
        <v>81</v>
      </c>
      <c r="R23" s="6">
        <f>VLOOKUP(O23,$B$7:$F$57,MATCH('4Groups'!$E$3,$C$5:$F$5,0)+MATCH('4Groups'!$G$3,$C$6:$F$6,0),0)</f>
        <v>194.54</v>
      </c>
      <c r="S23" s="6"/>
    </row>
    <row r="24" spans="1:19">
      <c r="A24" t="s">
        <v>80</v>
      </c>
      <c r="B24" s="156" t="s">
        <v>17</v>
      </c>
      <c r="C24" s="157">
        <v>194.53</v>
      </c>
      <c r="D24" s="158">
        <v>255.018</v>
      </c>
      <c r="E24" s="157">
        <v>279.10000000000002</v>
      </c>
      <c r="F24" s="158">
        <v>326.36</v>
      </c>
      <c r="J24" s="126">
        <f t="shared" si="2"/>
        <v>20</v>
      </c>
      <c r="K24" s="4" t="str">
        <f t="shared" si="0"/>
        <v>MN</v>
      </c>
      <c r="L24" s="66">
        <f>IF(K24='4Groups'!$C$3,0,(VLOOKUP(J24,$P$5:$R$55,3,0)))</f>
        <v>236.77</v>
      </c>
      <c r="M24" s="66">
        <f>IF(K24='4Groups'!$C$3,$T$4,0)</f>
        <v>0</v>
      </c>
      <c r="O24" s="68" t="s">
        <v>19</v>
      </c>
      <c r="P24" s="6">
        <f t="shared" si="1"/>
        <v>39</v>
      </c>
      <c r="Q24" s="67" t="s">
        <v>82</v>
      </c>
      <c r="R24" s="6">
        <f>VLOOKUP(O24,$B$7:$F$57,MATCH('4Groups'!$E$3,$C$5:$F$5,0)+MATCH('4Groups'!$G$3,$C$6:$F$6,0),0)</f>
        <v>75.510000000000005</v>
      </c>
      <c r="S24" s="6"/>
    </row>
    <row r="25" spans="1:19">
      <c r="A25" s="152" t="s">
        <v>81</v>
      </c>
      <c r="B25" s="156" t="s">
        <v>18</v>
      </c>
      <c r="C25" s="157">
        <v>194.54</v>
      </c>
      <c r="D25" s="158">
        <v>236.73699999999999</v>
      </c>
      <c r="E25" s="157">
        <v>276.89999999999998</v>
      </c>
      <c r="F25" s="158">
        <v>302.44200000000001</v>
      </c>
      <c r="J25" s="126">
        <f t="shared" si="2"/>
        <v>21</v>
      </c>
      <c r="K25" s="4" t="str">
        <f t="shared" si="0"/>
        <v>MD</v>
      </c>
      <c r="L25" s="66">
        <f>IF(K25='4Groups'!$C$3,0,(VLOOKUP(J25,$P$5:$R$55,3,0)))</f>
        <v>222.33</v>
      </c>
      <c r="M25" s="66">
        <f>IF(K25='4Groups'!$C$3,$T$4,0)</f>
        <v>0</v>
      </c>
      <c r="O25" s="5" t="s">
        <v>20</v>
      </c>
      <c r="P25" s="6">
        <f t="shared" si="1"/>
        <v>21</v>
      </c>
      <c r="Q25" t="s">
        <v>83</v>
      </c>
      <c r="R25" s="6">
        <f>VLOOKUP(O25,$B$7:$F$57,MATCH('4Groups'!$E$3,$C$5:$F$5,0)+MATCH('4Groups'!$G$3,$C$6:$F$6,0),0)</f>
        <v>222.33</v>
      </c>
      <c r="S25" s="6"/>
    </row>
    <row r="26" spans="1:19">
      <c r="A26" s="152" t="s">
        <v>82</v>
      </c>
      <c r="B26" s="156" t="s">
        <v>19</v>
      </c>
      <c r="C26" s="157">
        <v>75.510000000000005</v>
      </c>
      <c r="D26" s="158">
        <v>98.412000000000006</v>
      </c>
      <c r="E26" s="157">
        <v>102.61</v>
      </c>
      <c r="F26" s="158">
        <v>120.172</v>
      </c>
      <c r="J26" s="126">
        <f t="shared" si="2"/>
        <v>22</v>
      </c>
      <c r="K26" s="4" t="str">
        <f t="shared" si="0"/>
        <v>AL</v>
      </c>
      <c r="L26" s="66">
        <f>IF(K26='4Groups'!$C$3,0,(VLOOKUP(J26,$P$5:$R$55,3,0)))</f>
        <v>221.79</v>
      </c>
      <c r="M26" s="66">
        <f>IF(K26='4Groups'!$C$3,$T$4,0)</f>
        <v>0</v>
      </c>
      <c r="O26" s="5" t="s">
        <v>21</v>
      </c>
      <c r="P26" s="6">
        <f t="shared" si="1"/>
        <v>11</v>
      </c>
      <c r="Q26" t="s">
        <v>85</v>
      </c>
      <c r="R26" s="6">
        <f>VLOOKUP(O26,$B$7:$F$57,MATCH('4Groups'!$E$3,$C$5:$F$5,0)+MATCH('4Groups'!$G$3,$C$6:$F$6,0),0)</f>
        <v>316.24</v>
      </c>
      <c r="S26" s="6"/>
    </row>
    <row r="27" spans="1:19">
      <c r="A27" t="s">
        <v>83</v>
      </c>
      <c r="B27" s="156" t="s">
        <v>20</v>
      </c>
      <c r="C27" s="157">
        <v>222.33</v>
      </c>
      <c r="D27" s="158">
        <v>288.01799999999997</v>
      </c>
      <c r="E27" s="157">
        <v>321.79000000000002</v>
      </c>
      <c r="F27" s="158">
        <v>383.17700000000002</v>
      </c>
      <c r="J27" s="126">
        <f t="shared" si="2"/>
        <v>23</v>
      </c>
      <c r="K27" s="4" t="str">
        <f t="shared" si="0"/>
        <v>LA</v>
      </c>
      <c r="L27" s="66">
        <f>IF(K27='4Groups'!$C$3,0,(VLOOKUP(J27,$P$5:$R$55,3,0)))</f>
        <v>194.54</v>
      </c>
      <c r="M27" s="66">
        <f>IF(K27='4Groups'!$C$3,$T$4,0)</f>
        <v>0</v>
      </c>
      <c r="O27" s="5" t="s">
        <v>22</v>
      </c>
      <c r="P27" s="6">
        <f t="shared" si="1"/>
        <v>8</v>
      </c>
      <c r="Q27" t="s">
        <v>86</v>
      </c>
      <c r="R27" s="6">
        <f>VLOOKUP(O27,$B$7:$F$57,MATCH('4Groups'!$E$3,$C$5:$F$5,0)+MATCH('4Groups'!$G$3,$C$6:$F$6,0),0)</f>
        <v>489.49</v>
      </c>
      <c r="S27" s="6"/>
    </row>
    <row r="28" spans="1:19">
      <c r="A28" t="s">
        <v>85</v>
      </c>
      <c r="B28" s="156" t="s">
        <v>21</v>
      </c>
      <c r="C28" s="157">
        <v>316.24</v>
      </c>
      <c r="D28" s="158">
        <v>372.61200000000002</v>
      </c>
      <c r="E28" s="157">
        <v>468.67</v>
      </c>
      <c r="F28" s="158">
        <v>489.69200000000001</v>
      </c>
      <c r="J28" s="126">
        <f t="shared" si="2"/>
        <v>24</v>
      </c>
      <c r="K28" s="4" t="str">
        <f t="shared" si="0"/>
        <v>KY</v>
      </c>
      <c r="L28" s="66">
        <f>IF(K28='4Groups'!$C$3,0,(VLOOKUP(J28,$P$5:$R$55,3,0)))</f>
        <v>194.53</v>
      </c>
      <c r="M28" s="66">
        <f>IF(K28='4Groups'!$C$3,$T$4,0)</f>
        <v>0</v>
      </c>
      <c r="O28" s="5" t="s">
        <v>23</v>
      </c>
      <c r="P28" s="6">
        <f t="shared" si="1"/>
        <v>20</v>
      </c>
      <c r="Q28" t="s">
        <v>87</v>
      </c>
      <c r="R28" s="6">
        <f>VLOOKUP(O28,$B$7:$F$57,MATCH('4Groups'!$E$3,$C$5:$F$5,0)+MATCH('4Groups'!$G$3,$C$6:$F$6,0),0)</f>
        <v>236.77</v>
      </c>
      <c r="S28" s="6"/>
    </row>
    <row r="29" spans="1:19">
      <c r="A29" t="s">
        <v>86</v>
      </c>
      <c r="B29" s="156" t="s">
        <v>22</v>
      </c>
      <c r="C29" s="157">
        <v>489.49</v>
      </c>
      <c r="D29" s="158">
        <v>617.58299999999997</v>
      </c>
      <c r="E29" s="157">
        <v>689.01</v>
      </c>
      <c r="F29" s="158">
        <v>792.37099999999998</v>
      </c>
      <c r="J29" s="126">
        <f t="shared" si="2"/>
        <v>25</v>
      </c>
      <c r="K29" s="4" t="str">
        <f t="shared" si="0"/>
        <v>SC</v>
      </c>
      <c r="L29" s="66">
        <f>IF(K29='4Groups'!$C$3,0,(VLOOKUP(J29,$P$5:$R$55,3,0)))</f>
        <v>190.71</v>
      </c>
      <c r="M29" s="66">
        <f>IF(K29='4Groups'!$C$3,$T$4,0)</f>
        <v>0</v>
      </c>
      <c r="O29" s="5" t="s">
        <v>24</v>
      </c>
      <c r="P29" s="6">
        <f t="shared" si="1"/>
        <v>33</v>
      </c>
      <c r="Q29" t="s">
        <v>84</v>
      </c>
      <c r="R29" s="6">
        <f>VLOOKUP(O29,$B$7:$F$57,MATCH('4Groups'!$E$3,$C$5:$F$5,0)+MATCH('4Groups'!$G$3,$C$6:$F$6,0),0)</f>
        <v>129.18</v>
      </c>
      <c r="S29" s="6"/>
    </row>
    <row r="30" spans="1:19">
      <c r="A30" t="s">
        <v>87</v>
      </c>
      <c r="B30" s="156" t="s">
        <v>23</v>
      </c>
      <c r="C30" s="157">
        <v>236.77</v>
      </c>
      <c r="D30" s="158">
        <v>309.404</v>
      </c>
      <c r="E30" s="157">
        <v>331.82</v>
      </c>
      <c r="F30" s="158">
        <v>389.40100000000001</v>
      </c>
      <c r="J30" s="126">
        <f t="shared" si="2"/>
        <v>26</v>
      </c>
      <c r="K30" s="4" t="str">
        <f t="shared" si="0"/>
        <v>OR</v>
      </c>
      <c r="L30" s="66">
        <f>IF(K30='4Groups'!$C$3,0,(VLOOKUP(J30,$P$5:$R$55,3,0)))</f>
        <v>184.95</v>
      </c>
      <c r="M30" s="66">
        <f>IF(K30='4Groups'!$C$3,$T$4,0)</f>
        <v>0</v>
      </c>
      <c r="O30" s="5" t="s">
        <v>25</v>
      </c>
      <c r="P30" s="6">
        <f t="shared" si="1"/>
        <v>14</v>
      </c>
      <c r="Q30" t="s">
        <v>88</v>
      </c>
      <c r="R30" s="6">
        <f>VLOOKUP(O30,$B$7:$F$57,MATCH('4Groups'!$E$3,$C$5:$F$5,0)+MATCH('4Groups'!$G$3,$C$6:$F$6,0),0)</f>
        <v>293.16000000000003</v>
      </c>
      <c r="S30" s="6"/>
    </row>
    <row r="31" spans="1:19">
      <c r="A31" t="s">
        <v>84</v>
      </c>
      <c r="B31" s="156" t="s">
        <v>24</v>
      </c>
      <c r="C31" s="157">
        <v>129.18</v>
      </c>
      <c r="D31" s="158">
        <v>165.29499999999999</v>
      </c>
      <c r="E31" s="157">
        <v>191.38</v>
      </c>
      <c r="F31" s="158">
        <v>220.74299999999999</v>
      </c>
      <c r="J31" s="126">
        <f t="shared" si="2"/>
        <v>27</v>
      </c>
      <c r="K31" s="4" t="str">
        <f t="shared" si="0"/>
        <v>CT</v>
      </c>
      <c r="L31" s="66">
        <f>IF(K31='4Groups'!$C$3,0,(VLOOKUP(J31,$P$5:$R$55,3,0)))</f>
        <v>182.55</v>
      </c>
      <c r="M31" s="66">
        <f>IF(K31='4Groups'!$C$3,$T$4,0)</f>
        <v>0</v>
      </c>
      <c r="O31" s="5" t="s">
        <v>26</v>
      </c>
      <c r="P31" s="6">
        <f t="shared" si="1"/>
        <v>44</v>
      </c>
      <c r="Q31" t="s">
        <v>89</v>
      </c>
      <c r="R31" s="6">
        <f>VLOOKUP(O31,$B$7:$F$57,MATCH('4Groups'!$E$3,$C$5:$F$5,0)+MATCH('4Groups'!$G$3,$C$6:$F$6,0),0)</f>
        <v>50.67</v>
      </c>
      <c r="S31" s="6"/>
    </row>
    <row r="32" spans="1:19">
      <c r="A32" t="s">
        <v>88</v>
      </c>
      <c r="B32" s="156" t="s">
        <v>25</v>
      </c>
      <c r="C32" s="157">
        <v>293.16000000000003</v>
      </c>
      <c r="D32" s="158">
        <v>363.66899999999998</v>
      </c>
      <c r="E32" s="157">
        <v>416.02</v>
      </c>
      <c r="F32" s="158">
        <v>468.83300000000003</v>
      </c>
      <c r="J32" s="126">
        <f t="shared" si="2"/>
        <v>28</v>
      </c>
      <c r="K32" s="4" t="str">
        <f t="shared" si="0"/>
        <v>OK</v>
      </c>
      <c r="L32" s="66">
        <f>IF(K32='4Groups'!$C$3,0,(VLOOKUP(J32,$P$5:$R$55,3,0)))</f>
        <v>176.67</v>
      </c>
      <c r="M32" s="66">
        <f>IF(K32='4Groups'!$C$3,$T$4,0)</f>
        <v>0</v>
      </c>
      <c r="O32" s="5" t="s">
        <v>27</v>
      </c>
      <c r="P32" s="6">
        <f t="shared" si="1"/>
        <v>36</v>
      </c>
      <c r="Q32" t="s">
        <v>90</v>
      </c>
      <c r="R32" s="6">
        <f>VLOOKUP(O32,$B$7:$F$57,MATCH('4Groups'!$E$3,$C$5:$F$5,0)+MATCH('4Groups'!$G$3,$C$6:$F$6,0),0)</f>
        <v>90.5</v>
      </c>
      <c r="S32" s="6"/>
    </row>
    <row r="33" spans="1:19">
      <c r="A33" t="s">
        <v>89</v>
      </c>
      <c r="B33" s="156" t="s">
        <v>26</v>
      </c>
      <c r="C33" s="157">
        <v>50.67</v>
      </c>
      <c r="D33" s="158">
        <v>70.817999999999998</v>
      </c>
      <c r="E33" s="157">
        <v>64.540000000000006</v>
      </c>
      <c r="F33" s="158">
        <v>79.802000000000007</v>
      </c>
      <c r="J33" s="126">
        <f t="shared" si="2"/>
        <v>29</v>
      </c>
      <c r="K33" s="4" t="str">
        <f t="shared" si="0"/>
        <v>CO</v>
      </c>
      <c r="L33" s="66">
        <f>IF(K33='4Groups'!$C$3,0,(VLOOKUP(J33,$P$5:$R$55,3,0)))</f>
        <v>170.88</v>
      </c>
      <c r="M33" s="66">
        <f>IF(K33='4Groups'!$C$3,$T$4,0)</f>
        <v>0</v>
      </c>
      <c r="O33" s="5" t="s">
        <v>28</v>
      </c>
      <c r="P33" s="6">
        <f t="shared" si="1"/>
        <v>34</v>
      </c>
      <c r="Q33" t="s">
        <v>91</v>
      </c>
      <c r="R33" s="6">
        <f>VLOOKUP(O33,$B$7:$F$57,MATCH('4Groups'!$E$3,$C$5:$F$5,0)+MATCH('4Groups'!$G$3,$C$6:$F$6,0),0)</f>
        <v>105.35</v>
      </c>
      <c r="S33" s="6"/>
    </row>
    <row r="34" spans="1:19">
      <c r="A34" t="s">
        <v>90</v>
      </c>
      <c r="B34" s="156" t="s">
        <v>27</v>
      </c>
      <c r="C34" s="157">
        <v>90.5</v>
      </c>
      <c r="D34" s="158">
        <v>104.48399999999999</v>
      </c>
      <c r="E34" s="157">
        <v>128.80000000000001</v>
      </c>
      <c r="F34" s="158">
        <v>136.59899999999999</v>
      </c>
      <c r="J34" s="126">
        <f t="shared" si="2"/>
        <v>30</v>
      </c>
      <c r="K34" s="4" t="str">
        <f t="shared" si="0"/>
        <v>IA</v>
      </c>
      <c r="L34" s="66">
        <f>IF(K34='4Groups'!$C$3,0,(VLOOKUP(J34,$P$5:$R$55,3,0)))</f>
        <v>170.59</v>
      </c>
      <c r="M34" s="66">
        <f>IF(K34='4Groups'!$C$3,$T$4,0)</f>
        <v>0</v>
      </c>
      <c r="O34" s="5" t="s">
        <v>29</v>
      </c>
      <c r="P34" s="6">
        <f t="shared" si="1"/>
        <v>42</v>
      </c>
      <c r="Q34" t="s">
        <v>92</v>
      </c>
      <c r="R34" s="6">
        <f>VLOOKUP(O34,$B$7:$F$57,MATCH('4Groups'!$E$3,$C$5:$F$5,0)+MATCH('4Groups'!$G$3,$C$6:$F$6,0),0)</f>
        <v>63.57</v>
      </c>
      <c r="S34" s="6"/>
    </row>
    <row r="35" spans="1:19">
      <c r="A35" t="s">
        <v>91</v>
      </c>
      <c r="B35" s="156" t="s">
        <v>28</v>
      </c>
      <c r="C35" s="157">
        <v>105.35</v>
      </c>
      <c r="D35" s="158">
        <v>160.065</v>
      </c>
      <c r="E35" s="157">
        <v>118.17</v>
      </c>
      <c r="F35" s="158">
        <v>172.607</v>
      </c>
      <c r="J35" s="126">
        <f t="shared" si="2"/>
        <v>31</v>
      </c>
      <c r="K35" s="4" t="str">
        <f t="shared" si="0"/>
        <v>AR</v>
      </c>
      <c r="L35" s="66">
        <f>IF(K35='4Groups'!$C$3,0,(VLOOKUP(J35,$P$5:$R$55,3,0)))</f>
        <v>142.87</v>
      </c>
      <c r="M35" s="66">
        <f>IF(K35='4Groups'!$C$3,$T$4,0)</f>
        <v>0</v>
      </c>
      <c r="O35" s="5" t="s">
        <v>30</v>
      </c>
      <c r="P35" s="6">
        <f t="shared" si="1"/>
        <v>9</v>
      </c>
      <c r="Q35" t="s">
        <v>93</v>
      </c>
      <c r="R35" s="6">
        <f>VLOOKUP(O35,$B$7:$F$57,MATCH('4Groups'!$E$3,$C$5:$F$5,0)+MATCH('4Groups'!$G$3,$C$6:$F$6,0),0)</f>
        <v>418.49</v>
      </c>
      <c r="S35" s="6"/>
    </row>
    <row r="36" spans="1:19">
      <c r="A36" t="s">
        <v>92</v>
      </c>
      <c r="B36" s="156" t="s">
        <v>29</v>
      </c>
      <c r="C36" s="157">
        <v>63.57</v>
      </c>
      <c r="D36" s="158">
        <v>87.162000000000006</v>
      </c>
      <c r="E36" s="157">
        <v>85.22</v>
      </c>
      <c r="F36" s="158">
        <v>106.52800000000001</v>
      </c>
      <c r="J36" s="126">
        <f t="shared" si="2"/>
        <v>32</v>
      </c>
      <c r="K36" s="4" t="str">
        <f t="shared" si="0"/>
        <v>KS</v>
      </c>
      <c r="L36" s="66">
        <f>IF(K36='4Groups'!$C$3,0,(VLOOKUP(J36,$P$5:$R$55,3,0)))</f>
        <v>136.09</v>
      </c>
      <c r="M36" s="66">
        <f>IF(K36='4Groups'!$C$3,$T$4,0)</f>
        <v>0</v>
      </c>
      <c r="O36" s="5" t="s">
        <v>31</v>
      </c>
      <c r="P36" s="6">
        <f t="shared" si="1"/>
        <v>37</v>
      </c>
      <c r="Q36" t="s">
        <v>94</v>
      </c>
      <c r="R36" s="6">
        <f>VLOOKUP(O36,$B$7:$F$57,MATCH('4Groups'!$E$3,$C$5:$F$5,0)+MATCH('4Groups'!$G$3,$C$6:$F$6,0),0)</f>
        <v>88.04</v>
      </c>
      <c r="S36" s="6"/>
    </row>
    <row r="37" spans="1:19">
      <c r="A37" t="s">
        <v>93</v>
      </c>
      <c r="B37" s="156" t="s">
        <v>30</v>
      </c>
      <c r="C37" s="157">
        <v>418.49</v>
      </c>
      <c r="D37" s="158">
        <v>490.46800000000002</v>
      </c>
      <c r="E37" s="157">
        <v>615.99</v>
      </c>
      <c r="F37" s="158">
        <v>666.54499999999996</v>
      </c>
      <c r="J37" s="126">
        <f t="shared" si="2"/>
        <v>33</v>
      </c>
      <c r="K37" s="4" t="str">
        <f t="shared" ref="K37:K55" si="3">VLOOKUP(J37,$P$5:$R$55,2,0)</f>
        <v>MS</v>
      </c>
      <c r="L37" s="66">
        <f>IF(K37='4Groups'!$C$3,0,(VLOOKUP(J37,$P$5:$R$55,3,0)))</f>
        <v>129.18</v>
      </c>
      <c r="M37" s="66">
        <f>IF(K37='4Groups'!$C$3,$T$4,0)</f>
        <v>0</v>
      </c>
      <c r="O37" s="5" t="s">
        <v>32</v>
      </c>
      <c r="P37" s="6">
        <f t="shared" ref="P37:P55" si="4">RANK(R37,$R$5:$R$55)</f>
        <v>3</v>
      </c>
      <c r="Q37" t="s">
        <v>95</v>
      </c>
      <c r="R37" s="6">
        <f>VLOOKUP(O37,$B$7:$F$57,MATCH('4Groups'!$E$3,$C$5:$F$5,0)+MATCH('4Groups'!$G$3,$C$6:$F$6,0),0)</f>
        <v>889.33</v>
      </c>
      <c r="S37" s="6"/>
    </row>
    <row r="38" spans="1:19">
      <c r="A38" t="s">
        <v>94</v>
      </c>
      <c r="B38" s="156" t="s">
        <v>31</v>
      </c>
      <c r="C38" s="157">
        <v>88.04</v>
      </c>
      <c r="D38" s="158">
        <v>121.97799999999999</v>
      </c>
      <c r="E38" s="157">
        <v>109.51</v>
      </c>
      <c r="F38" s="158">
        <v>145.81299999999999</v>
      </c>
      <c r="J38" s="126">
        <f t="shared" ref="J38:J55" si="5">J37+1</f>
        <v>34</v>
      </c>
      <c r="K38" s="4" t="str">
        <f t="shared" si="3"/>
        <v>NV</v>
      </c>
      <c r="L38" s="66">
        <f>IF(K38='4Groups'!$C$3,0,(VLOOKUP(J38,$P$5:$R$55,3,0)))</f>
        <v>105.35</v>
      </c>
      <c r="M38" s="66">
        <f>IF(K38='4Groups'!$C$3,$T$4,0)</f>
        <v>0</v>
      </c>
      <c r="O38" s="5" t="s">
        <v>33</v>
      </c>
      <c r="P38" s="6">
        <f t="shared" si="4"/>
        <v>10</v>
      </c>
      <c r="Q38" t="s">
        <v>96</v>
      </c>
      <c r="R38" s="6">
        <f>VLOOKUP(O38,$B$7:$F$57,MATCH('4Groups'!$E$3,$C$5:$F$5,0)+MATCH('4Groups'!$G$3,$C$6:$F$6,0),0)</f>
        <v>384.19</v>
      </c>
      <c r="S38" s="6"/>
    </row>
    <row r="39" spans="1:19">
      <c r="A39" t="s">
        <v>95</v>
      </c>
      <c r="B39" s="156" t="s">
        <v>32</v>
      </c>
      <c r="C39" s="157">
        <v>889.33</v>
      </c>
      <c r="D39" s="158">
        <v>1052.337</v>
      </c>
      <c r="E39" s="157">
        <v>1302.56</v>
      </c>
      <c r="F39" s="158">
        <v>1417.624</v>
      </c>
      <c r="J39" s="126">
        <f t="shared" si="5"/>
        <v>35</v>
      </c>
      <c r="K39" s="4" t="str">
        <f t="shared" si="3"/>
        <v>WV</v>
      </c>
      <c r="L39" s="66">
        <f>IF(K39='4Groups'!$C$3,0,(VLOOKUP(J39,$P$5:$R$55,3,0)))</f>
        <v>104.53</v>
      </c>
      <c r="M39" s="66">
        <f>IF(K39='4Groups'!$C$3,$T$4,0)</f>
        <v>0</v>
      </c>
      <c r="O39" s="5" t="s">
        <v>34</v>
      </c>
      <c r="P39" s="6">
        <f t="shared" si="4"/>
        <v>47</v>
      </c>
      <c r="Q39" t="s">
        <v>97</v>
      </c>
      <c r="R39" s="6">
        <f>VLOOKUP(O39,$B$7:$F$57,MATCH('4Groups'!$E$3,$C$5:$F$5,0)+MATCH('4Groups'!$G$3,$C$6:$F$6,0),0)</f>
        <v>36.86</v>
      </c>
      <c r="S39" s="6"/>
    </row>
    <row r="40" spans="1:19">
      <c r="A40" t="s">
        <v>96</v>
      </c>
      <c r="B40" s="156" t="s">
        <v>33</v>
      </c>
      <c r="C40" s="157">
        <v>384.19</v>
      </c>
      <c r="D40" s="158">
        <v>555.82899999999995</v>
      </c>
      <c r="E40" s="157">
        <v>564.55999999999995</v>
      </c>
      <c r="F40" s="158">
        <v>739.01900000000001</v>
      </c>
      <c r="J40" s="126">
        <f t="shared" si="5"/>
        <v>36</v>
      </c>
      <c r="K40" s="4" t="str">
        <f t="shared" si="3"/>
        <v>NE</v>
      </c>
      <c r="L40" s="66">
        <f>IF(K40='4Groups'!$C$3,0,(VLOOKUP(J40,$P$5:$R$55,3,0)))</f>
        <v>90.5</v>
      </c>
      <c r="M40" s="66">
        <f>IF(K40='4Groups'!$C$3,$T$4,0)</f>
        <v>0</v>
      </c>
      <c r="O40" s="5" t="s">
        <v>35</v>
      </c>
      <c r="P40" s="6">
        <f t="shared" si="4"/>
        <v>6</v>
      </c>
      <c r="Q40" t="s">
        <v>98</v>
      </c>
      <c r="R40" s="6">
        <f>VLOOKUP(O40,$B$7:$F$57,MATCH('4Groups'!$E$3,$C$5:$F$5,0)+MATCH('4Groups'!$G$3,$C$6:$F$6,0),0)</f>
        <v>580.44000000000005</v>
      </c>
      <c r="S40" s="6"/>
    </row>
    <row r="41" spans="1:19">
      <c r="A41" t="s">
        <v>97</v>
      </c>
      <c r="B41" s="156" t="s">
        <v>34</v>
      </c>
      <c r="C41" s="157">
        <v>36.86</v>
      </c>
      <c r="D41" s="158">
        <v>41.545000000000002</v>
      </c>
      <c r="E41" s="157">
        <v>51.61</v>
      </c>
      <c r="F41" s="158">
        <v>52.645000000000003</v>
      </c>
      <c r="J41" s="126">
        <f t="shared" si="5"/>
        <v>37</v>
      </c>
      <c r="K41" s="4" t="str">
        <f t="shared" si="3"/>
        <v>NM</v>
      </c>
      <c r="L41" s="66">
        <f>IF(K41='4Groups'!$C$3,0,(VLOOKUP(J41,$P$5:$R$55,3,0)))</f>
        <v>88.04</v>
      </c>
      <c r="M41" s="66">
        <f>IF(K41='4Groups'!$C$3,$T$4,0)</f>
        <v>0</v>
      </c>
      <c r="O41" s="5" t="s">
        <v>36</v>
      </c>
      <c r="P41" s="6">
        <f t="shared" si="4"/>
        <v>28</v>
      </c>
      <c r="Q41" t="s">
        <v>99</v>
      </c>
      <c r="R41" s="6">
        <f>VLOOKUP(O41,$B$7:$F$57,MATCH('4Groups'!$E$3,$C$5:$F$5,0)+MATCH('4Groups'!$G$3,$C$6:$F$6,0),0)</f>
        <v>176.67</v>
      </c>
      <c r="S41" s="6"/>
    </row>
    <row r="42" spans="1:19">
      <c r="A42" t="s">
        <v>98</v>
      </c>
      <c r="B42" s="156" t="s">
        <v>35</v>
      </c>
      <c r="C42" s="157">
        <v>580.44000000000005</v>
      </c>
      <c r="D42" s="158">
        <v>685.81899999999996</v>
      </c>
      <c r="E42" s="157">
        <v>835.75</v>
      </c>
      <c r="F42" s="158">
        <v>885.79100000000005</v>
      </c>
      <c r="J42" s="126">
        <f t="shared" si="5"/>
        <v>38</v>
      </c>
      <c r="K42" s="4" t="str">
        <f t="shared" si="3"/>
        <v>UT</v>
      </c>
      <c r="L42" s="66">
        <f>IF(K42='4Groups'!$C$3,0,(VLOOKUP(J42,$P$5:$R$55,3,0)))</f>
        <v>79.760000000000005</v>
      </c>
      <c r="M42" s="66">
        <f>IF(K42='4Groups'!$C$3,$T$4,0)</f>
        <v>0</v>
      </c>
      <c r="O42" s="5" t="s">
        <v>37</v>
      </c>
      <c r="P42" s="6">
        <f t="shared" si="4"/>
        <v>26</v>
      </c>
      <c r="Q42" t="s">
        <v>100</v>
      </c>
      <c r="R42" s="6">
        <f>VLOOKUP(O42,$B$7:$F$57,MATCH('4Groups'!$E$3,$C$5:$F$5,0)+MATCH('4Groups'!$G$3,$C$6:$F$6,0),0)</f>
        <v>184.95</v>
      </c>
      <c r="S42" s="6"/>
    </row>
    <row r="43" spans="1:19">
      <c r="A43" t="s">
        <v>99</v>
      </c>
      <c r="B43" s="156" t="s">
        <v>36</v>
      </c>
      <c r="C43" s="157">
        <v>176.67</v>
      </c>
      <c r="D43" s="158">
        <v>220.34299999999999</v>
      </c>
      <c r="E43" s="157">
        <v>248.72</v>
      </c>
      <c r="F43" s="158">
        <v>282.94499999999999</v>
      </c>
      <c r="J43" s="126">
        <f t="shared" si="5"/>
        <v>39</v>
      </c>
      <c r="K43" s="4" t="str">
        <f t="shared" si="3"/>
        <v>ME</v>
      </c>
      <c r="L43" s="66">
        <f>IF(K43='4Groups'!$C$3,0,(VLOOKUP(J43,$P$5:$R$55,3,0)))</f>
        <v>0</v>
      </c>
      <c r="M43" s="66">
        <f>IF(K43='4Groups'!$C$3,$T$4,0)</f>
        <v>75.510000000000005</v>
      </c>
      <c r="O43" s="5" t="s">
        <v>38</v>
      </c>
      <c r="P43" s="6">
        <f t="shared" si="4"/>
        <v>5</v>
      </c>
      <c r="Q43" t="s">
        <v>101</v>
      </c>
      <c r="R43" s="6">
        <f>VLOOKUP(O43,$B$7:$F$57,MATCH('4Groups'!$E$3,$C$5:$F$5,0)+MATCH('4Groups'!$G$3,$C$6:$F$6,0),0)</f>
        <v>716.13</v>
      </c>
      <c r="S43" s="6"/>
    </row>
    <row r="44" spans="1:19">
      <c r="A44" t="s">
        <v>100</v>
      </c>
      <c r="B44" s="156" t="s">
        <v>37</v>
      </c>
      <c r="C44" s="157">
        <v>184.95</v>
      </c>
      <c r="D44" s="158">
        <v>255.76599999999999</v>
      </c>
      <c r="E44" s="157">
        <v>244.79</v>
      </c>
      <c r="F44" s="158">
        <v>309.94600000000003</v>
      </c>
      <c r="J44" s="126">
        <f t="shared" si="5"/>
        <v>40</v>
      </c>
      <c r="K44" s="4" t="str">
        <f t="shared" si="3"/>
        <v>HI</v>
      </c>
      <c r="L44" s="66">
        <f>IF(K44='4Groups'!$C$3,0,(VLOOKUP(J44,$P$5:$R$55,3,0)))</f>
        <v>64.510000000000005</v>
      </c>
      <c r="M44" s="66">
        <f>IF(K44='4Groups'!$C$3,$T$4,0)</f>
        <v>0</v>
      </c>
      <c r="O44" s="5" t="s">
        <v>39</v>
      </c>
      <c r="P44" s="6">
        <f t="shared" si="4"/>
        <v>43</v>
      </c>
      <c r="Q44" t="s">
        <v>102</v>
      </c>
      <c r="R44" s="6">
        <f>VLOOKUP(O44,$B$7:$F$57,MATCH('4Groups'!$E$3,$C$5:$F$5,0)+MATCH('4Groups'!$G$3,$C$6:$F$6,0),0)</f>
        <v>56.01</v>
      </c>
      <c r="S44" s="6"/>
    </row>
    <row r="45" spans="1:19">
      <c r="A45" t="s">
        <v>101</v>
      </c>
      <c r="B45" s="156" t="s">
        <v>38</v>
      </c>
      <c r="C45" s="157">
        <v>716.13</v>
      </c>
      <c r="D45" s="158">
        <v>823.22900000000004</v>
      </c>
      <c r="E45" s="157">
        <v>1066.0999999999999</v>
      </c>
      <c r="F45" s="158">
        <v>1109.4580000000001</v>
      </c>
      <c r="J45" s="126">
        <f t="shared" si="5"/>
        <v>41</v>
      </c>
      <c r="K45" s="4" t="str">
        <f t="shared" si="3"/>
        <v>ID</v>
      </c>
      <c r="L45" s="66">
        <f>IF(K45='4Groups'!$C$3,0,(VLOOKUP(J45,$P$5:$R$55,3,0)))</f>
        <v>64.39</v>
      </c>
      <c r="M45" s="66">
        <f>IF(K45='4Groups'!$C$3,$T$4,0)</f>
        <v>0</v>
      </c>
      <c r="O45" s="5" t="s">
        <v>40</v>
      </c>
      <c r="P45" s="6">
        <f t="shared" si="4"/>
        <v>25</v>
      </c>
      <c r="Q45" t="s">
        <v>103</v>
      </c>
      <c r="R45" s="6">
        <f>VLOOKUP(O45,$B$7:$F$57,MATCH('4Groups'!$E$3,$C$5:$F$5,0)+MATCH('4Groups'!$G$3,$C$6:$F$6,0),0)</f>
        <v>190.71</v>
      </c>
      <c r="S45" s="6"/>
    </row>
    <row r="46" spans="1:19">
      <c r="A46" t="s">
        <v>102</v>
      </c>
      <c r="B46" s="156" t="s">
        <v>39</v>
      </c>
      <c r="C46" s="157">
        <v>56.01</v>
      </c>
      <c r="D46" s="158">
        <v>63.881</v>
      </c>
      <c r="E46" s="157">
        <v>84.15</v>
      </c>
      <c r="F46" s="158">
        <v>86.828000000000003</v>
      </c>
      <c r="J46" s="126">
        <f t="shared" si="5"/>
        <v>42</v>
      </c>
      <c r="K46" s="4" t="str">
        <f t="shared" si="3"/>
        <v>NH</v>
      </c>
      <c r="L46" s="66">
        <f>IF(K46='4Groups'!$C$3,0,(VLOOKUP(J46,$P$5:$R$55,3,0)))</f>
        <v>63.57</v>
      </c>
      <c r="M46" s="66">
        <f>IF(K46='4Groups'!$C$3,$T$4,0)</f>
        <v>0</v>
      </c>
      <c r="O46" s="5" t="s">
        <v>41</v>
      </c>
      <c r="P46" s="6">
        <f t="shared" si="4"/>
        <v>45</v>
      </c>
      <c r="Q46" t="s">
        <v>104</v>
      </c>
      <c r="R46" s="6">
        <f>VLOOKUP(O46,$B$7:$F$57,MATCH('4Groups'!$E$3,$C$5:$F$5,0)+MATCH('4Groups'!$G$3,$C$6:$F$6,0),0)</f>
        <v>43.49</v>
      </c>
      <c r="S46" s="6"/>
    </row>
    <row r="47" spans="1:19">
      <c r="A47" t="s">
        <v>103</v>
      </c>
      <c r="B47" s="156" t="s">
        <v>40</v>
      </c>
      <c r="C47" s="157">
        <v>190.71</v>
      </c>
      <c r="D47" s="158">
        <v>296.56099999999998</v>
      </c>
      <c r="E47" s="157">
        <v>277.14999999999998</v>
      </c>
      <c r="F47" s="158">
        <v>382.00299999999999</v>
      </c>
      <c r="J47" s="126">
        <f t="shared" si="5"/>
        <v>43</v>
      </c>
      <c r="K47" s="4" t="str">
        <f t="shared" si="3"/>
        <v>RI</v>
      </c>
      <c r="L47" s="66">
        <f>IF(K47='4Groups'!$C$3,0,(VLOOKUP(J47,$P$5:$R$55,3,0)))</f>
        <v>56.01</v>
      </c>
      <c r="M47" s="66">
        <f>IF(K47='4Groups'!$C$3,$T$4,0)</f>
        <v>0</v>
      </c>
      <c r="O47" s="5" t="s">
        <v>42</v>
      </c>
      <c r="P47" s="6">
        <f t="shared" si="4"/>
        <v>17</v>
      </c>
      <c r="Q47" t="s">
        <v>105</v>
      </c>
      <c r="R47" s="6">
        <f>VLOOKUP(O47,$B$7:$F$57,MATCH('4Groups'!$E$3,$C$5:$F$5,0)+MATCH('4Groups'!$G$3,$C$6:$F$6,0),0)</f>
        <v>274.89999999999998</v>
      </c>
      <c r="S47" s="6"/>
    </row>
    <row r="48" spans="1:19">
      <c r="A48" t="s">
        <v>104</v>
      </c>
      <c r="B48" s="156" t="s">
        <v>41</v>
      </c>
      <c r="C48" s="157">
        <v>43.49</v>
      </c>
      <c r="D48" s="158">
        <v>55.744</v>
      </c>
      <c r="E48" s="157">
        <v>60.4</v>
      </c>
      <c r="F48" s="158">
        <v>67.168999999999997</v>
      </c>
      <c r="J48" s="126">
        <f t="shared" si="5"/>
        <v>44</v>
      </c>
      <c r="K48" s="4" t="str">
        <f t="shared" si="3"/>
        <v>MT</v>
      </c>
      <c r="L48" s="66">
        <f>IF(K48='4Groups'!$C$3,0,(VLOOKUP(J48,$P$5:$R$55,3,0)))</f>
        <v>50.67</v>
      </c>
      <c r="M48" s="66">
        <f>IF(K48='4Groups'!$C$3,$T$4,0)</f>
        <v>0</v>
      </c>
      <c r="O48" s="5" t="s">
        <v>43</v>
      </c>
      <c r="P48" s="6">
        <f t="shared" si="4"/>
        <v>4</v>
      </c>
      <c r="Q48" t="s">
        <v>106</v>
      </c>
      <c r="R48" s="6">
        <f>VLOOKUP(O48,$B$7:$F$57,MATCH('4Groups'!$E$3,$C$5:$F$5,0)+MATCH('4Groups'!$G$3,$C$6:$F$6,0),0)</f>
        <v>823.49</v>
      </c>
      <c r="S48" s="6"/>
    </row>
    <row r="49" spans="1:19">
      <c r="A49" t="s">
        <v>105</v>
      </c>
      <c r="B49" s="156" t="s">
        <v>42</v>
      </c>
      <c r="C49" s="157">
        <v>274.89999999999998</v>
      </c>
      <c r="D49" s="158">
        <v>386.178</v>
      </c>
      <c r="E49" s="157">
        <v>404.34</v>
      </c>
      <c r="F49" s="158">
        <v>501.673</v>
      </c>
      <c r="J49" s="126">
        <f t="shared" si="5"/>
        <v>45</v>
      </c>
      <c r="K49" s="4" t="str">
        <f t="shared" si="3"/>
        <v>SD</v>
      </c>
      <c r="L49" s="66">
        <f>IF(K49='4Groups'!$C$3,0,(VLOOKUP(J49,$P$5:$R$55,3,0)))</f>
        <v>43.49</v>
      </c>
      <c r="M49" s="66">
        <f>IF(K49='4Groups'!$C$3,$T$4,0)</f>
        <v>0</v>
      </c>
      <c r="O49" s="5" t="s">
        <v>44</v>
      </c>
      <c r="P49" s="6">
        <f t="shared" si="4"/>
        <v>38</v>
      </c>
      <c r="Q49" t="s">
        <v>107</v>
      </c>
      <c r="R49" s="6">
        <f>VLOOKUP(O49,$B$7:$F$57,MATCH('4Groups'!$E$3,$C$5:$F$5,0)+MATCH('4Groups'!$G$3,$C$6:$F$6,0),0)</f>
        <v>79.760000000000005</v>
      </c>
      <c r="S49" s="6"/>
    </row>
    <row r="50" spans="1:19">
      <c r="A50" t="s">
        <v>106</v>
      </c>
      <c r="B50" s="156" t="s">
        <v>43</v>
      </c>
      <c r="C50" s="157">
        <v>823.49</v>
      </c>
      <c r="D50" s="158">
        <v>1166.8019999999999</v>
      </c>
      <c r="E50" s="157">
        <v>1104.8900000000001</v>
      </c>
      <c r="F50" s="158">
        <v>1437.7560000000001</v>
      </c>
      <c r="J50" s="126">
        <f t="shared" si="5"/>
        <v>46</v>
      </c>
      <c r="K50" s="4" t="str">
        <f t="shared" si="3"/>
        <v>DE</v>
      </c>
      <c r="L50" s="66">
        <f>IF(K50='4Groups'!$C$3,0,(VLOOKUP(J50,$P$5:$R$55,3,0)))</f>
        <v>42.2</v>
      </c>
      <c r="M50" s="66">
        <f>IF(K50='4Groups'!$C$3,$T$4,0)</f>
        <v>0</v>
      </c>
      <c r="O50" s="5" t="s">
        <v>45</v>
      </c>
      <c r="P50" s="6">
        <f t="shared" si="4"/>
        <v>48</v>
      </c>
      <c r="Q50" t="s">
        <v>108</v>
      </c>
      <c r="R50" s="6">
        <f>VLOOKUP(O50,$B$7:$F$57,MATCH('4Groups'!$E$3,$C$5:$F$5,0)+MATCH('4Groups'!$G$3,$C$6:$F$6,0),0)</f>
        <v>31.95</v>
      </c>
      <c r="S50" s="6"/>
    </row>
    <row r="51" spans="1:19">
      <c r="A51" t="s">
        <v>107</v>
      </c>
      <c r="B51" s="156" t="s">
        <v>44</v>
      </c>
      <c r="C51" s="157">
        <v>79.760000000000005</v>
      </c>
      <c r="D51" s="158">
        <v>115.876</v>
      </c>
      <c r="E51" s="157">
        <v>102.02</v>
      </c>
      <c r="F51" s="158">
        <v>138.69300000000001</v>
      </c>
      <c r="J51" s="126">
        <f t="shared" si="5"/>
        <v>47</v>
      </c>
      <c r="K51" s="4" t="str">
        <f t="shared" si="3"/>
        <v>ND</v>
      </c>
      <c r="L51" s="66">
        <f>IF(K51='4Groups'!$C$3,0,(VLOOKUP(J51,$P$5:$R$55,3,0)))</f>
        <v>36.86</v>
      </c>
      <c r="M51" s="66">
        <f>IF(K51='4Groups'!$C$3,$T$4,0)</f>
        <v>0</v>
      </c>
      <c r="O51" s="5" t="s">
        <v>46</v>
      </c>
      <c r="P51" s="6">
        <f t="shared" si="4"/>
        <v>12</v>
      </c>
      <c r="Q51" t="s">
        <v>109</v>
      </c>
      <c r="R51" s="6">
        <f>VLOOKUP(O51,$B$7:$F$57,MATCH('4Groups'!$E$3,$C$5:$F$5,0)+MATCH('4Groups'!$G$3,$C$6:$F$6,0),0)</f>
        <v>308.52999999999997</v>
      </c>
      <c r="S51" s="6"/>
    </row>
    <row r="52" spans="1:19">
      <c r="A52" t="s">
        <v>108</v>
      </c>
      <c r="B52" s="156" t="s">
        <v>45</v>
      </c>
      <c r="C52" s="157">
        <v>31.95</v>
      </c>
      <c r="D52" s="158">
        <v>44.031999999999996</v>
      </c>
      <c r="E52" s="157">
        <v>43.26</v>
      </c>
      <c r="F52" s="158">
        <v>53.594000000000001</v>
      </c>
      <c r="J52" s="126">
        <f t="shared" si="5"/>
        <v>48</v>
      </c>
      <c r="K52" s="4" t="str">
        <f t="shared" si="3"/>
        <v>VT</v>
      </c>
      <c r="L52" s="66">
        <f>IF(K52='4Groups'!$C$3,0,(VLOOKUP(J52,$P$5:$R$55,3,0)))</f>
        <v>31.95</v>
      </c>
      <c r="M52" s="66">
        <f>IF(K52='4Groups'!$C$3,$T$4,0)</f>
        <v>0</v>
      </c>
      <c r="O52" s="5" t="s">
        <v>47</v>
      </c>
      <c r="P52" s="6">
        <f t="shared" si="4"/>
        <v>18</v>
      </c>
      <c r="Q52" t="s">
        <v>110</v>
      </c>
      <c r="R52" s="6">
        <f>VLOOKUP(O52,$B$7:$F$57,MATCH('4Groups'!$E$3,$C$5:$F$5,0)+MATCH('4Groups'!$G$3,$C$6:$F$6,0),0)</f>
        <v>273.83</v>
      </c>
      <c r="S52" s="6"/>
    </row>
    <row r="53" spans="1:19">
      <c r="A53" t="s">
        <v>109</v>
      </c>
      <c r="B53" s="156" t="s">
        <v>46</v>
      </c>
      <c r="C53" s="157">
        <v>308.52999999999997</v>
      </c>
      <c r="D53" s="158">
        <v>426.48399999999998</v>
      </c>
      <c r="E53" s="157">
        <v>438.89</v>
      </c>
      <c r="F53" s="158">
        <v>558.07399999999996</v>
      </c>
      <c r="J53" s="126">
        <f t="shared" si="5"/>
        <v>49</v>
      </c>
      <c r="K53" s="4" t="str">
        <f t="shared" si="3"/>
        <v>WY</v>
      </c>
      <c r="L53" s="66">
        <f>IF(K53='4Groups'!$C$3,0,(VLOOKUP(J53,$P$5:$R$55,3,0)))</f>
        <v>26.04</v>
      </c>
      <c r="M53" s="66">
        <f>IF(K53='4Groups'!$C$3,$T$4,0)</f>
        <v>0</v>
      </c>
      <c r="O53" s="5" t="s">
        <v>48</v>
      </c>
      <c r="P53" s="6">
        <f t="shared" si="4"/>
        <v>35</v>
      </c>
      <c r="Q53" t="s">
        <v>111</v>
      </c>
      <c r="R53" s="6">
        <f>VLOOKUP(O53,$B$7:$F$57,MATCH('4Groups'!$E$3,$C$5:$F$5,0)+MATCH('4Groups'!$G$3,$C$6:$F$6,0),0)</f>
        <v>104.53</v>
      </c>
      <c r="S53" s="6"/>
    </row>
    <row r="54" spans="1:19">
      <c r="A54" t="s">
        <v>110</v>
      </c>
      <c r="B54" s="156" t="s">
        <v>47</v>
      </c>
      <c r="C54" s="157">
        <v>273.83</v>
      </c>
      <c r="D54" s="158">
        <v>391.39600000000002</v>
      </c>
      <c r="E54" s="157">
        <v>363.52</v>
      </c>
      <c r="F54" s="158">
        <v>474.61099999999999</v>
      </c>
      <c r="J54" s="126">
        <f t="shared" si="5"/>
        <v>50</v>
      </c>
      <c r="K54" s="4" t="str">
        <f t="shared" si="3"/>
        <v>DC</v>
      </c>
      <c r="L54" s="66">
        <f>IF(K54='4Groups'!$C$3,0,(VLOOKUP(J54,$P$5:$R$55,3,0)))</f>
        <v>21.22</v>
      </c>
      <c r="M54" s="66">
        <f>IF(K54='4Groups'!$C$3,$T$4,0)</f>
        <v>0</v>
      </c>
      <c r="O54" s="5" t="s">
        <v>49</v>
      </c>
      <c r="P54" s="6">
        <f t="shared" si="4"/>
        <v>16</v>
      </c>
      <c r="Q54" t="s">
        <v>112</v>
      </c>
      <c r="R54" s="6">
        <f>VLOOKUP(O54,$B$7:$F$57,MATCH('4Groups'!$E$3,$C$5:$F$5,0)+MATCH('4Groups'!$G$3,$C$6:$F$6,0),0)</f>
        <v>287.2</v>
      </c>
      <c r="S54" s="6"/>
    </row>
    <row r="55" spans="1:19">
      <c r="A55" t="s">
        <v>111</v>
      </c>
      <c r="B55" s="156" t="s">
        <v>48</v>
      </c>
      <c r="C55" s="157">
        <v>104.53</v>
      </c>
      <c r="D55" s="158">
        <v>129.767</v>
      </c>
      <c r="E55" s="157">
        <v>151.61000000000001</v>
      </c>
      <c r="F55" s="158">
        <v>163.28</v>
      </c>
      <c r="J55" s="126">
        <f t="shared" si="5"/>
        <v>51</v>
      </c>
      <c r="K55" s="4" t="str">
        <f t="shared" si="3"/>
        <v>AK</v>
      </c>
      <c r="L55" s="66">
        <f>IF(K55='4Groups'!$C$3,0,(VLOOKUP(J55,$P$5:$R$55,3,0)))</f>
        <v>17.37</v>
      </c>
      <c r="M55" s="66">
        <f>IF(K55='4Groups'!$C$3,$T$4,0)</f>
        <v>0</v>
      </c>
      <c r="O55" s="5" t="s">
        <v>50</v>
      </c>
      <c r="P55" s="6">
        <f t="shared" si="4"/>
        <v>49</v>
      </c>
      <c r="Q55" t="s">
        <v>113</v>
      </c>
      <c r="R55" s="6">
        <f>VLOOKUP(O55,$B$7:$F$57,MATCH('4Groups'!$E$3,$C$5:$F$5,0)+MATCH('4Groups'!$G$3,$C$6:$F$6,0),0)</f>
        <v>26.04</v>
      </c>
      <c r="S55" s="6"/>
    </row>
    <row r="56" spans="1:19">
      <c r="A56" t="s">
        <v>112</v>
      </c>
      <c r="B56" s="156" t="s">
        <v>49</v>
      </c>
      <c r="C56" s="157">
        <v>287.2</v>
      </c>
      <c r="D56" s="158">
        <v>358.70600000000002</v>
      </c>
      <c r="E56" s="157">
        <v>396.24</v>
      </c>
      <c r="F56" s="158">
        <v>453.786</v>
      </c>
      <c r="O56" s="5"/>
      <c r="P56" s="5"/>
      <c r="R56" s="5"/>
      <c r="S56" s="5"/>
    </row>
    <row r="57" spans="1:19">
      <c r="A57" t="s">
        <v>113</v>
      </c>
      <c r="B57" s="156" t="s">
        <v>50</v>
      </c>
      <c r="C57" s="157">
        <v>26.04</v>
      </c>
      <c r="D57" s="158">
        <v>33.823999999999998</v>
      </c>
      <c r="E57" s="157">
        <v>31.25</v>
      </c>
      <c r="F57" s="158">
        <v>38.335999999999999</v>
      </c>
    </row>
    <row r="58" spans="1:19">
      <c r="B58" s="5"/>
      <c r="C58" s="5"/>
      <c r="D58" s="5"/>
      <c r="E58" s="7"/>
      <c r="F58" s="7"/>
    </row>
  </sheetData>
  <mergeCells count="1">
    <mergeCell ref="J3:M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2Groups</vt:lpstr>
      <vt:lpstr>DATA-2Groups</vt:lpstr>
      <vt:lpstr>3Groups</vt:lpstr>
      <vt:lpstr>DATA-3Groups</vt:lpstr>
      <vt:lpstr>4Groups</vt:lpstr>
      <vt:lpstr>DATA-4Groups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Meko</dc:creator>
  <cp:lastModifiedBy>Jonathan Schwabish</cp:lastModifiedBy>
  <dcterms:created xsi:type="dcterms:W3CDTF">2015-08-10T13:11:56Z</dcterms:created>
  <dcterms:modified xsi:type="dcterms:W3CDTF">2016-04-10T13:39:45Z</dcterms:modified>
</cp:coreProperties>
</file>